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24226"/>
  <mc:AlternateContent xmlns:mc="http://schemas.openxmlformats.org/markup-compatibility/2006">
    <mc:Choice Requires="x15">
      <x15ac:absPath xmlns:x15ac="http://schemas.microsoft.com/office/spreadsheetml/2010/11/ac" url="\\172.22.51.15\fmvv\InterEmpresas\Documentos Interempresas\UENO CASA DE BOLSA\CONTABILIDAD\CNV\2024\06\Firmados\Firma Completa Final 2\"/>
    </mc:Choice>
  </mc:AlternateContent>
  <xr:revisionPtr revIDLastSave="0" documentId="13_ncr:201_{140D0A25-058A-4354-B136-EB5FBD235194}" xr6:coauthVersionLast="47" xr6:coauthVersionMax="47" xr10:uidLastSave="{00000000-0000-0000-0000-000000000000}"/>
  <bookViews>
    <workbookView xWindow="-120" yWindow="-120" windowWidth="20730" windowHeight="11160" tabRatio="771" firstSheet="1" activeTab="1" xr2:uid="{00000000-000D-0000-FFFF-FFFF00000000}"/>
  </bookViews>
  <sheets>
    <sheet name="Analitico" sheetId="14" state="hidden" r:id="rId1"/>
    <sheet name="INFORMACION GENERAL" sheetId="19" r:id="rId2"/>
    <sheet name="BALANCE" sheetId="6" r:id="rId3"/>
    <sheet name="RESULTADO" sheetId="10" r:id="rId4"/>
    <sheet name="FLUJO CNV" sheetId="23" r:id="rId5"/>
    <sheet name="ESTADO DE VARIACION DE PATR" sheetId="16" r:id="rId6"/>
    <sheet name="NOTAS A LOS ESTADOS CONTABL" sheetId="17" r:id="rId7"/>
    <sheet name="NOTA 5 A-Z " sheetId="18" r:id="rId8"/>
  </sheets>
  <externalReferences>
    <externalReference r:id="rId9"/>
    <externalReference r:id="rId10"/>
    <externalReference r:id="rId11"/>
    <externalReference r:id="rId12"/>
  </externalReferences>
  <definedNames>
    <definedName name="_xlnm._FilterDatabase" localSheetId="0" hidden="1">Analitico!$A$4:$G$247</definedName>
    <definedName name="_xlnm.Print_Area" localSheetId="2">BALANCE!$A$1:$G$100</definedName>
    <definedName name="_xlnm.Print_Area" localSheetId="1">'INFORMACION GENERAL'!$A$1:$L$90</definedName>
    <definedName name="_xlnm.Print_Area" localSheetId="7">'NOTA 5 A-Z '!$A$1:$L$377</definedName>
    <definedName name="_xlnm.Print_Area" localSheetId="6">'NOTAS A LOS ESTADOS CONTABL'!$B$1:$H$66</definedName>
    <definedName name="_xlnm.Print_Area" localSheetId="3">RESULTADO!$A$1:$D$95</definedName>
    <definedName name="_xlnm.Print_Titles" localSheetId="2">BALANCE!$1:$3</definedName>
    <definedName name="_xlnm.Print_Titles" localSheetId="1">'INFORMACION GENERAL'!$1:$14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6" l="1"/>
  <c r="H67" i="6"/>
  <c r="F13" i="6"/>
  <c r="B37" i="23"/>
  <c r="B32" i="23"/>
  <c r="B25" i="23"/>
  <c r="B23" i="23"/>
  <c r="B17" i="23"/>
  <c r="B11" i="23"/>
  <c r="B10" i="23"/>
  <c r="B9" i="23"/>
  <c r="B13" i="23" l="1"/>
  <c r="B18" i="23" s="1"/>
  <c r="B20" i="23" s="1"/>
  <c r="B36" i="23" s="1"/>
  <c r="B38" i="23" s="1"/>
  <c r="C13" i="6"/>
  <c r="K140" i="18"/>
  <c r="F234" i="18" l="1"/>
  <c r="F233" i="18"/>
  <c r="F231" i="18"/>
  <c r="F237" i="18"/>
  <c r="E239" i="18"/>
  <c r="J10" i="16"/>
  <c r="B238" i="18"/>
  <c r="B235" i="18"/>
  <c r="K18" i="16"/>
  <c r="B242" i="18" l="1"/>
  <c r="F232" i="18"/>
  <c r="J16" i="16" l="1"/>
  <c r="J13" i="16"/>
  <c r="J12" i="16"/>
  <c r="J11" i="16"/>
  <c r="H15" i="16" l="1"/>
  <c r="H17" i="16"/>
  <c r="E14" i="16"/>
  <c r="D235" i="18" l="1"/>
  <c r="D239" i="18" s="1"/>
  <c r="J15" i="16"/>
  <c r="E18" i="16"/>
  <c r="J14" i="16"/>
  <c r="H18" i="16"/>
  <c r="E46" i="19" l="1"/>
  <c r="E45" i="19"/>
  <c r="E44" i="19"/>
  <c r="E43" i="19"/>
  <c r="D71" i="10" l="1"/>
  <c r="D12" i="10"/>
  <c r="D47" i="10"/>
  <c r="D75" i="10"/>
  <c r="D74" i="10" s="1"/>
  <c r="D68" i="10"/>
  <c r="D67" i="10"/>
  <c r="D70" i="10" l="1"/>
  <c r="D35" i="10"/>
  <c r="D64" i="10"/>
  <c r="D84" i="10" l="1"/>
  <c r="D86" i="10" s="1"/>
  <c r="C312" i="18" l="1"/>
  <c r="C290" i="18"/>
  <c r="C271" i="18"/>
  <c r="C258" i="18"/>
  <c r="C130" i="18" l="1"/>
  <c r="G96" i="18"/>
  <c r="C189" i="18" l="1"/>
  <c r="A128" i="18"/>
  <c r="A127" i="18"/>
  <c r="D107" i="18" l="1"/>
  <c r="F87" i="18" l="1"/>
  <c r="F86" i="18"/>
  <c r="F85" i="18"/>
  <c r="F84" i="18"/>
  <c r="B48" i="18" l="1"/>
  <c r="E39" i="18"/>
  <c r="E38" i="18"/>
  <c r="E34" i="18"/>
  <c r="D30" i="18"/>
  <c r="D33" i="18"/>
  <c r="D32" i="18"/>
  <c r="D31" i="18"/>
  <c r="D29" i="18"/>
  <c r="D24" i="18" l="1"/>
  <c r="D23" i="18"/>
  <c r="D22" i="18"/>
  <c r="D21" i="18"/>
  <c r="B21" i="18" s="1"/>
  <c r="D20" i="18"/>
  <c r="B29" i="18"/>
  <c r="B22" i="18" l="1"/>
  <c r="B271" i="18" l="1"/>
  <c r="C21" i="19" l="1"/>
  <c r="C20" i="19"/>
  <c r="D19" i="16" l="1"/>
  <c r="C19" i="16"/>
  <c r="K19" i="16" s="1"/>
  <c r="C18" i="16"/>
  <c r="D18" i="16" l="1"/>
  <c r="C326" i="18" l="1"/>
  <c r="C334" i="18"/>
  <c r="A286" i="18"/>
  <c r="C281" i="18"/>
  <c r="A215" i="18"/>
  <c r="C181" i="18"/>
  <c r="A125" i="18"/>
  <c r="A126" i="18"/>
  <c r="C116" i="18"/>
  <c r="F83" i="18" l="1"/>
  <c r="F92" i="18" l="1"/>
  <c r="F95" i="18" s="1"/>
  <c r="B49" i="18"/>
  <c r="B51" i="18" s="1"/>
  <c r="B50" i="18"/>
  <c r="F39" i="18" l="1"/>
  <c r="F38" i="18"/>
  <c r="F40" i="18" s="1"/>
  <c r="B33" i="18" l="1"/>
  <c r="B32" i="18"/>
  <c r="B31" i="18"/>
  <c r="B30" i="18"/>
  <c r="C90" i="18"/>
  <c r="C91" i="18"/>
  <c r="C100" i="18"/>
  <c r="F101" i="18"/>
  <c r="D106" i="18"/>
  <c r="F138" i="18"/>
  <c r="C161" i="18"/>
  <c r="B318" i="18"/>
  <c r="C318" i="18"/>
  <c r="B334" i="18"/>
  <c r="B20" i="18" l="1"/>
  <c r="B24" i="18"/>
  <c r="B23" i="18"/>
  <c r="C59" i="18" l="1"/>
  <c r="B281" i="18"/>
  <c r="B129" i="18"/>
  <c r="B124" i="18"/>
  <c r="C52" i="18"/>
  <c r="B311" i="18"/>
  <c r="B324" i="18"/>
  <c r="B176" i="18"/>
  <c r="B215" i="18"/>
  <c r="C239" i="18"/>
  <c r="F236" i="18" s="1"/>
  <c r="B179" i="18"/>
  <c r="B178" i="18"/>
  <c r="B187" i="18"/>
  <c r="B177" i="18"/>
  <c r="B188" i="18"/>
  <c r="B128" i="18"/>
  <c r="E137" i="18"/>
  <c r="B121" i="18"/>
  <c r="B114" i="18"/>
  <c r="D152" i="18"/>
  <c r="G152" i="18" s="1"/>
  <c r="B126" i="18"/>
  <c r="B125" i="18"/>
  <c r="B123" i="18"/>
  <c r="B122" i="18"/>
  <c r="B127" i="18"/>
  <c r="B115" i="18"/>
  <c r="B312" i="18" l="1"/>
  <c r="B290" i="18"/>
  <c r="B130" i="18"/>
  <c r="B181" i="18"/>
  <c r="B137" i="18"/>
  <c r="F137" i="18" s="1"/>
  <c r="B189" i="18"/>
  <c r="B326" i="18"/>
  <c r="B113" i="18"/>
  <c r="B116" i="18" s="1"/>
  <c r="C238" i="18"/>
  <c r="I17" i="16"/>
  <c r="F235" i="18" l="1"/>
  <c r="F238" i="18"/>
  <c r="I18" i="16"/>
  <c r="J17" i="16"/>
  <c r="J18" i="16" s="1"/>
  <c r="B139" i="18"/>
  <c r="C242" i="18"/>
  <c r="B182" i="18"/>
  <c r="K137" i="18"/>
  <c r="K139" i="18" s="1"/>
  <c r="F139" i="18"/>
  <c r="F239" i="18" l="1"/>
  <c r="B1" i="10"/>
  <c r="B258" i="18" l="1"/>
</calcChain>
</file>

<file path=xl/sharedStrings.xml><?xml version="1.0" encoding="utf-8"?>
<sst xmlns="http://schemas.openxmlformats.org/spreadsheetml/2006/main" count="1644" uniqueCount="1033">
  <si>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</si>
  <si>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</si>
  <si>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</si>
  <si>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</si>
  <si>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</si>
  <si>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</si>
  <si>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</si>
  <si>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</si>
  <si>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</si>
  <si>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</si>
  <si>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</si>
  <si>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</si>
  <si>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</si>
  <si>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</si>
  <si>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</si>
  <si>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</si>
  <si>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</si>
  <si>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</si>
  <si>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</si>
  <si>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</si>
  <si>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</si>
  <si>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</si>
  <si>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</si>
  <si>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</si>
  <si>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</si>
  <si>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</si>
  <si>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</si>
  <si>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</si>
  <si>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</si>
  <si>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</si>
  <si>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</si>
  <si>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</si>
  <si>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</si>
  <si>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</si>
  <si>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</si>
  <si>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</si>
  <si>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</si>
  <si>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</si>
  <si>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</si>
  <si>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</si>
  <si>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</si>
  <si>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</si>
  <si>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</si>
  <si>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</si>
  <si>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</si>
  <si>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</si>
  <si>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</si>
  <si>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</si>
  <si>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</si>
  <si>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</si>
  <si>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</si>
  <si>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</si>
  <si>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</si>
  <si>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</si>
  <si>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</si>
  <si>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</si>
  <si>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</si>
  <si>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</si>
  <si>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</si>
  <si>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</si>
  <si>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</si>
  <si>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</si>
  <si>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</si>
  <si>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</si>
  <si>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</si>
  <si>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</si>
  <si>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</si>
  <si>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</si>
  <si>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</si>
  <si>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</si>
  <si>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</si>
  <si>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</si>
  <si>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</si>
  <si>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</si>
  <si>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</si>
  <si>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</si>
  <si>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</si>
  <si>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</si>
  <si>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</si>
  <si>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</si>
  <si>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</si>
  <si>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</si>
  <si>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</si>
  <si>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</si>
  <si>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</si>
  <si>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</si>
  <si>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</si>
  <si>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</si>
  <si>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</si>
  <si>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</si>
  <si>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</si>
  <si>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</si>
  <si>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</si>
  <si>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</si>
  <si>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</si>
  <si>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</si>
  <si>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</si>
  <si>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</si>
  <si>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</si>
  <si>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</si>
  <si>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</si>
  <si>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</si>
  <si>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</si>
  <si>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</si>
  <si>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</si>
  <si>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</si>
  <si>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</si>
  <si>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</si>
  <si>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</si>
  <si>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</si>
  <si>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</si>
  <si>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</si>
  <si>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</si>
  <si>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</si>
  <si>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</si>
  <si>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</si>
  <si>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</si>
  <si>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</si>
  <si>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</si>
  <si>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</si>
  <si>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</si>
  <si>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</si>
  <si>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</si>
  <si>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</si>
  <si>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</si>
  <si>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</si>
  <si>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La entidad no tiene saldos de clientes, que requieran la constitución de previsiones.</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</si>
  <si>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</si>
  <si>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</si>
  <si>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</si>
  <si>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</si>
  <si>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</si>
  <si>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</si>
  <si>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</si>
  <si>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</si>
  <si>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</si>
  <si>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</si>
  <si>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</si>
  <si>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</si>
  <si>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</si>
  <si>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</si>
  <si>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</si>
  <si>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</si>
  <si>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</si>
  <si>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</si>
  <si>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</si>
  <si>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</si>
  <si>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</si>
  <si>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</si>
  <si>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</si>
  <si>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</si>
  <si>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</si>
  <si>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</si>
  <si>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</si>
  <si>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</si>
  <si>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PASIVO CORRIENTE</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</si>
  <si>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</si>
  <si>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</si>
  <si>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</si>
  <si>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</si>
  <si>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</si>
  <si>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</si>
  <si>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</si>
  <si>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</si>
  <si>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</si>
  <si>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</si>
  <si>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</si>
  <si>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</si>
  <si>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</si>
  <si>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</si>
  <si>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</si>
  <si>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</si>
  <si>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</si>
  <si>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</si>
  <si>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</si>
  <si>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</si>
  <si>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</si>
  <si>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</si>
  <si>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</si>
  <si>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</si>
  <si>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</si>
  <si>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</si>
  <si>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</si>
  <si>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</si>
  <si>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</si>
  <si>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</si>
  <si>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</si>
  <si>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</si>
  <si>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</si>
  <si>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</si>
  <si>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</si>
  <si>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</si>
  <si>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</si>
  <si>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</si>
  <si>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La entidad no consolida estados financieros, pues no es vinculante de ninguna sociedad.</t>
  </si>
  <si>
    <t>Acumulados</t>
  </si>
  <si>
    <t>Del Ejercicio</t>
  </si>
  <si>
    <t>BIENES DE USO</t>
  </si>
  <si>
    <t>TOTAL ACTIVO</t>
  </si>
  <si>
    <t>IVA Debito Fiscal</t>
  </si>
  <si>
    <t>EJERCICIO    ANTERIOR</t>
  </si>
  <si>
    <t xml:space="preserve">Obligac. por Contratos de underwriting </t>
  </si>
  <si>
    <t>Cuentas a Pagar (Nota 5 - p)</t>
  </si>
  <si>
    <t xml:space="preserve"> PERIODO ANTERIOR</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</si>
  <si>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</si>
  <si>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</si>
  <si>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</si>
  <si>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</si>
  <si>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</si>
  <si>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</si>
  <si>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</si>
  <si>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</si>
  <si>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</si>
  <si>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</si>
  <si>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</si>
  <si>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</si>
  <si>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</si>
  <si>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</si>
  <si>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</si>
  <si>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</si>
  <si>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</si>
  <si>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</si>
  <si>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</si>
  <si>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</si>
  <si>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</si>
  <si>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</si>
  <si>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</si>
  <si>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</si>
  <si>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</si>
  <si>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</si>
  <si>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</si>
  <si>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</si>
  <si>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</si>
  <si>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</si>
  <si>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</si>
  <si>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</si>
  <si>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</si>
  <si>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</si>
  <si>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</si>
  <si>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</si>
  <si>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</si>
  <si>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</si>
  <si>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</si>
  <si>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</si>
  <si>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</si>
  <si>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</si>
  <si>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</si>
  <si>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</si>
  <si>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</si>
  <si>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</si>
  <si>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</si>
  <si>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</si>
  <si>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</si>
  <si>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</si>
  <si>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</si>
  <si>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</si>
  <si>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</si>
  <si>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</si>
  <si>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</si>
  <si>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</si>
  <si>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</si>
  <si>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</si>
  <si>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</si>
  <si>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</si>
  <si>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</si>
  <si>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</si>
  <si>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</si>
  <si>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</si>
  <si>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</si>
  <si>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</si>
  <si>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</si>
  <si>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</si>
  <si>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</si>
  <si>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</si>
  <si>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</si>
  <si>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</si>
  <si>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</si>
  <si>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</si>
  <si>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</si>
  <si>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</si>
  <si>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</si>
  <si>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</si>
  <si>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</si>
  <si>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</si>
  <si>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</si>
  <si>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</si>
  <si>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</si>
  <si>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</si>
  <si>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</si>
  <si>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</si>
  <si>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</si>
  <si>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</si>
  <si>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</si>
  <si>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</si>
  <si>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</si>
  <si>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</si>
  <si>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</si>
  <si>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</si>
  <si>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</si>
  <si>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</si>
  <si>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</si>
  <si>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</si>
  <si>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</si>
  <si>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</si>
  <si>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</si>
  <si>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</si>
  <si>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</si>
  <si>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</si>
  <si>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</si>
  <si>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</si>
  <si>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</si>
  <si>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</si>
  <si>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</si>
  <si>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</si>
  <si>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</si>
  <si>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</si>
  <si>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</si>
  <si>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</si>
  <si>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</si>
  <si>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</si>
  <si>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</si>
  <si>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</si>
  <si>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</si>
  <si>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</si>
  <si>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</si>
  <si>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</si>
  <si>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</si>
  <si>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</si>
  <si>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</si>
  <si>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</si>
  <si>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</si>
  <si>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</si>
  <si>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</si>
  <si>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</si>
  <si>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</si>
  <si>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</si>
  <si>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</si>
  <si>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</si>
  <si>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</si>
  <si>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</si>
  <si>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</si>
  <si>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</si>
  <si>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DEUDORES VARIOS VIGENTES</t>
  </si>
  <si>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</si>
  <si>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</si>
  <si>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</si>
  <si>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</si>
  <si>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</si>
  <si>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</si>
  <si>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</si>
  <si>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</si>
  <si>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</si>
  <si>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</si>
  <si>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</si>
  <si>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</si>
  <si>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</si>
  <si>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</si>
  <si>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</si>
  <si>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</si>
  <si>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</si>
  <si>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</si>
  <si>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</si>
  <si>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</si>
  <si>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</si>
  <si>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</si>
  <si>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</si>
  <si>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</si>
  <si>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</si>
  <si>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</si>
  <si>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</si>
  <si>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</si>
  <si>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</si>
  <si>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</si>
  <si>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</si>
  <si>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</si>
  <si>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</si>
  <si>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</si>
  <si>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</si>
  <si>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</si>
  <si>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</si>
  <si>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</si>
  <si>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</si>
  <si>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</si>
  <si>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</si>
  <si>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</si>
  <si>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</si>
  <si>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</si>
  <si>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</si>
  <si>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</si>
  <si>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</si>
  <si>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</si>
  <si>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</si>
  <si>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</si>
  <si>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</si>
  <si>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</si>
  <si>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</si>
  <si>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</si>
  <si>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</si>
  <si>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</si>
  <si>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</si>
  <si>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</si>
  <si>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</si>
  <si>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</si>
  <si>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</si>
  <si>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</si>
  <si>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</si>
  <si>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</si>
  <si>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</si>
  <si>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</si>
  <si>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</si>
  <si>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</si>
  <si>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</si>
  <si>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</si>
  <si>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</si>
  <si>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</si>
  <si>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</si>
  <si>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</si>
  <si>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</si>
  <si>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</si>
  <si>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</si>
  <si>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</si>
  <si>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ingresos y egresos son reconocidos de acuerdo con el criterio contable de lo devengado. Bajo tal criterio los efectos de las transacciones y otros eventos son reconocidos cuando ocurren y no cuando el efectivo es recibido o pagado.</t>
  </si>
  <si>
    <t>Los Gastos de constitucion y de organización seran amortizadas según lo establecido a la Ley N° 6380/19 y su reglamentación.</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</si>
  <si>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</si>
  <si>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</si>
  <si>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</si>
  <si>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</si>
  <si>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</si>
  <si>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</si>
  <si>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</si>
  <si>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</si>
  <si>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</si>
  <si>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j)  Otros Créditos Corrientes y No Corrientes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</si>
  <si>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</si>
  <si>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</si>
  <si>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</si>
  <si>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</si>
  <si>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</si>
  <si>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</si>
  <si>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</si>
  <si>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</si>
  <si>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</si>
  <si>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</si>
  <si>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</si>
  <si>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</si>
  <si>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</si>
  <si>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</si>
  <si>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</si>
  <si>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</si>
  <si>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</si>
  <si>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</si>
  <si>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</si>
  <si>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</si>
  <si>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</si>
  <si>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</si>
  <si>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</si>
  <si>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</si>
  <si>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</si>
  <si>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</si>
  <si>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</si>
  <si>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</si>
  <si>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</si>
  <si>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</si>
  <si>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</si>
  <si>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</si>
  <si>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</si>
  <si>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</si>
  <si>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</si>
  <si>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</si>
  <si>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</si>
  <si>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</si>
  <si>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</si>
  <si>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</si>
  <si>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</si>
  <si>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</si>
  <si>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</si>
  <si>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</si>
  <si>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</si>
  <si>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</si>
  <si>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</si>
  <si>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</si>
  <si>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</si>
  <si>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</si>
  <si>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</si>
  <si>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</si>
  <si>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</si>
  <si>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</si>
  <si>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</si>
  <si>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</si>
  <si>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</si>
  <si>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</si>
  <si>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</si>
  <si>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</si>
  <si>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</si>
  <si>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</si>
  <si>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</si>
  <si>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</si>
  <si>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ultimo precio de transacción.</t>
  </si>
  <si>
    <t>Cambio Cierre periodo actual (guaranies)</t>
  </si>
  <si>
    <t>ELECROBAN SAECA</t>
  </si>
  <si>
    <t>Títulos de Renta Variable LP</t>
  </si>
  <si>
    <t>CREDITOS</t>
  </si>
  <si>
    <t>Dividendos Cobrados</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</si>
  <si>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</si>
  <si>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</si>
  <si>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</si>
  <si>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</si>
  <si>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</si>
  <si>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</si>
  <si>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</si>
  <si>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</si>
  <si>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</si>
  <si>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</si>
  <si>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Vit Bubak</t>
  </si>
  <si>
    <t>Gastos Financieros</t>
  </si>
  <si>
    <t>Total De Inversiones a Corto plazo</t>
  </si>
  <si>
    <t>Inversiones Largo Plazo</t>
  </si>
  <si>
    <t>Total Inversion Largo Plaza</t>
  </si>
  <si>
    <t>Liz Raquel Vazquez Benitez</t>
  </si>
  <si>
    <t>Ueno Bank S.A</t>
  </si>
  <si>
    <t>Balance General - Moneda Local</t>
  </si>
  <si>
    <t>Del   01/01/2024   al   31/03/2024</t>
  </si>
  <si>
    <t>Cuenta</t>
  </si>
  <si>
    <t>Descripción</t>
  </si>
  <si>
    <t>Auxiliar</t>
  </si>
  <si>
    <t>Saldo</t>
  </si>
  <si>
    <t>1</t>
  </si>
  <si>
    <t>ACTIVO</t>
  </si>
  <si>
    <t>11</t>
  </si>
  <si>
    <t>DISPONIBILIDADES</t>
  </si>
  <si>
    <t>11010</t>
  </si>
  <si>
    <t>Efectivo</t>
  </si>
  <si>
    <t>11010104</t>
  </si>
  <si>
    <t>Caja</t>
  </si>
  <si>
    <t>11010104001</t>
  </si>
  <si>
    <t>CA001GS</t>
  </si>
  <si>
    <t>CAJA GS.</t>
  </si>
  <si>
    <t>11020</t>
  </si>
  <si>
    <t>11020107</t>
  </si>
  <si>
    <t>Bancos Cta. Ahorro</t>
  </si>
  <si>
    <t>11020107001</t>
  </si>
  <si>
    <t>193105195GS</t>
  </si>
  <si>
    <t>239006527GS</t>
  </si>
  <si>
    <t>INTERFISA CTA AHORRO 239006527 GS.</t>
  </si>
  <si>
    <t>611180763US</t>
  </si>
  <si>
    <t>611183967US</t>
  </si>
  <si>
    <t>61135243US</t>
  </si>
  <si>
    <t>619119169GS</t>
  </si>
  <si>
    <t>UENO CTA AHORRO 619119169 GS. - TH</t>
  </si>
  <si>
    <t>619185503GS</t>
  </si>
  <si>
    <t>UENO CTA AHORRO 619185503 GS.</t>
  </si>
  <si>
    <t>61931677GS</t>
  </si>
  <si>
    <t>UENO CTA AHORRO 61931677 GS.</t>
  </si>
  <si>
    <t>11020107002</t>
  </si>
  <si>
    <t>Bancos Cta. Ahorro Operacionales</t>
  </si>
  <si>
    <t>611133292US</t>
  </si>
  <si>
    <t xml:space="preserve">UENO CTA AHORRO 611133292 USD </t>
  </si>
  <si>
    <t>619133287GS</t>
  </si>
  <si>
    <t>UENO CTA AHORRO 619133287 GS.</t>
  </si>
  <si>
    <t>12</t>
  </si>
  <si>
    <t>INVERSIONES</t>
  </si>
  <si>
    <t>12010</t>
  </si>
  <si>
    <t>Inversiones en Títulos de Renta Fija</t>
  </si>
  <si>
    <t>12010115</t>
  </si>
  <si>
    <t>Inversiones en Títulos de Renta Fija emi</t>
  </si>
  <si>
    <t>12010115003</t>
  </si>
  <si>
    <t>12010115004</t>
  </si>
  <si>
    <t>12010115011</t>
  </si>
  <si>
    <t>Bonos Corporativos USD.</t>
  </si>
  <si>
    <t>12010115012</t>
  </si>
  <si>
    <t xml:space="preserve">Bonos Financieros USD. </t>
  </si>
  <si>
    <t>12020</t>
  </si>
  <si>
    <t>Inversiones en Títulos de Renta Variable</t>
  </si>
  <si>
    <t>12020131</t>
  </si>
  <si>
    <t>12020131002</t>
  </si>
  <si>
    <t>Acciones Preferidas Desmaterializadas SA</t>
  </si>
  <si>
    <t>APD1001</t>
  </si>
  <si>
    <t>ACCIONES ELECTROBAN SAECA</t>
  </si>
  <si>
    <t>12020131003</t>
  </si>
  <si>
    <t>Acciones Ordinarias Cartulares SAECA</t>
  </si>
  <si>
    <t>AC001GS</t>
  </si>
  <si>
    <t>ACCIONES IOIO</t>
  </si>
  <si>
    <t>12020131007</t>
  </si>
  <si>
    <t>Acciones Ordinarias Cartulares AFPISA</t>
  </si>
  <si>
    <t>12020133</t>
  </si>
  <si>
    <t>12020133001</t>
  </si>
  <si>
    <t>Acción de la  Bolsa de Valores BVPASA</t>
  </si>
  <si>
    <t>ACC1001</t>
  </si>
  <si>
    <t>ACCIONES BOLSA DE VALORES</t>
  </si>
  <si>
    <t>ACC1002</t>
  </si>
  <si>
    <t>PRIMA ACCIONES BOLSA DE VALORES</t>
  </si>
  <si>
    <t>13</t>
  </si>
  <si>
    <t>CUENTAS POR COBRAR</t>
  </si>
  <si>
    <t>13010</t>
  </si>
  <si>
    <t>Deudores por servicios prestados</t>
  </si>
  <si>
    <t>13010151</t>
  </si>
  <si>
    <t>Deudores por servicios de intermediación</t>
  </si>
  <si>
    <t>13010151002</t>
  </si>
  <si>
    <t>23269GS</t>
  </si>
  <si>
    <t>SANTIAGO PALACIOS</t>
  </si>
  <si>
    <t>23358GS</t>
  </si>
  <si>
    <t>GRUPO VAZQUEZ EMISOR</t>
  </si>
  <si>
    <t>23359GS</t>
  </si>
  <si>
    <t>ITTI SAECA</t>
  </si>
  <si>
    <t>23359US</t>
  </si>
  <si>
    <t>ITTI SAECA EMISOR</t>
  </si>
  <si>
    <t>23525US</t>
  </si>
  <si>
    <t>ALFREDO JAVIER MEZGER SZOSTAK</t>
  </si>
  <si>
    <t>23538GS</t>
  </si>
  <si>
    <t>UENO HOLDING SAECA</t>
  </si>
  <si>
    <t>23538US</t>
  </si>
  <si>
    <t>23539GS</t>
  </si>
  <si>
    <t>UENO SEGUROS S.A.</t>
  </si>
  <si>
    <t>23539US</t>
  </si>
  <si>
    <t>23546GS</t>
  </si>
  <si>
    <t>GRUPO VAZQUEZ S.A.E. INVERSIONISTA</t>
  </si>
  <si>
    <t>23661GS</t>
  </si>
  <si>
    <t>23661US</t>
  </si>
  <si>
    <t>24599GS</t>
  </si>
  <si>
    <t>PROFIT S.A.</t>
  </si>
  <si>
    <t>13010175</t>
  </si>
  <si>
    <t>Deudores por otros servicios prestados</t>
  </si>
  <si>
    <t>13010175002</t>
  </si>
  <si>
    <t>Deudores por servicios de custodia de va</t>
  </si>
  <si>
    <t>13010175003</t>
  </si>
  <si>
    <t>Deudores por servicios de asesoría finan</t>
  </si>
  <si>
    <t>DSP1002GS</t>
  </si>
  <si>
    <t>DSP1004GS</t>
  </si>
  <si>
    <t>GRUPO VAZQUEZ SAE</t>
  </si>
  <si>
    <t>DSP1004US</t>
  </si>
  <si>
    <t>DSP1005GS</t>
  </si>
  <si>
    <t>DSP1005US</t>
  </si>
  <si>
    <t>DSP1006GS</t>
  </si>
  <si>
    <t>DSP1006US</t>
  </si>
  <si>
    <t>DSP1008US</t>
  </si>
  <si>
    <t>13020</t>
  </si>
  <si>
    <t>Deudores por Negociación de Títulos Valo</t>
  </si>
  <si>
    <t>13020185</t>
  </si>
  <si>
    <t>Deudores por Negociación de Títulos Rent</t>
  </si>
  <si>
    <t>13020185003</t>
  </si>
  <si>
    <t>Deudores por negociación Títulos Renta F</t>
  </si>
  <si>
    <t>13040</t>
  </si>
  <si>
    <t>Créditos</t>
  </si>
  <si>
    <t>13040199</t>
  </si>
  <si>
    <t>Anticipos</t>
  </si>
  <si>
    <t>13040199001</t>
  </si>
  <si>
    <t>Anticipos a Proveedores</t>
  </si>
  <si>
    <t>AAP1039GS</t>
  </si>
  <si>
    <t>GUILLERMO AÑAZCO ACEVEDO</t>
  </si>
  <si>
    <t>AAP1044GS</t>
  </si>
  <si>
    <t>FUNDACION VISION</t>
  </si>
  <si>
    <t>13040199002</t>
  </si>
  <si>
    <t>Anticipos a Rendir</t>
  </si>
  <si>
    <t>13040201</t>
  </si>
  <si>
    <t>Rendimientos a cobrar</t>
  </si>
  <si>
    <t>13040201003</t>
  </si>
  <si>
    <t>Dividendos a cobrar</t>
  </si>
  <si>
    <t>13040203</t>
  </si>
  <si>
    <t>Créditos por impuestos corrientes</t>
  </si>
  <si>
    <t>13040203001</t>
  </si>
  <si>
    <t>Anticipos de IRE</t>
  </si>
  <si>
    <t>13040203002</t>
  </si>
  <si>
    <t>Retenciones de IVA</t>
  </si>
  <si>
    <t>13040203003</t>
  </si>
  <si>
    <t>Retenciones IDU</t>
  </si>
  <si>
    <t>13040203004</t>
  </si>
  <si>
    <t>IVA CF 10%</t>
  </si>
  <si>
    <t>13040205</t>
  </si>
  <si>
    <t>Activos otorgados en garantía</t>
  </si>
  <si>
    <t>13040205002</t>
  </si>
  <si>
    <t>Instrumentos Fin. cedidos en Garantía-Co</t>
  </si>
  <si>
    <t>13040209</t>
  </si>
  <si>
    <t>Gastos pagados por adelantado</t>
  </si>
  <si>
    <t>13040209007</t>
  </si>
  <si>
    <t>Aranceles - BVPASA a Vencer</t>
  </si>
  <si>
    <t>13080</t>
  </si>
  <si>
    <t>Intereses a Cobrar</t>
  </si>
  <si>
    <t>13080225</t>
  </si>
  <si>
    <t>Intereses  a cobrar  Títulos de Renta Fi</t>
  </si>
  <si>
    <t>13080225005</t>
  </si>
  <si>
    <t>Intereses a cobrar  Bonos Corporativos</t>
  </si>
  <si>
    <t>13080225006</t>
  </si>
  <si>
    <t>(-) Intereses a devengar Bonos Corporati</t>
  </si>
  <si>
    <t>13080225019</t>
  </si>
  <si>
    <t>Intereses a cobrar  Bonos Corporativos U</t>
  </si>
  <si>
    <t>13080225020</t>
  </si>
  <si>
    <t>13080225021</t>
  </si>
  <si>
    <t>Intereses a cobrar Bonos Financieros Gs.</t>
  </si>
  <si>
    <t>13080225022</t>
  </si>
  <si>
    <t>(-) Intereses a Devengar Bonos Financier</t>
  </si>
  <si>
    <t>14</t>
  </si>
  <si>
    <t>PROPIEDADES, PLANTA Y EQUIPO</t>
  </si>
  <si>
    <t>14010</t>
  </si>
  <si>
    <t>Propiedades, planta y equipo</t>
  </si>
  <si>
    <t>14010237</t>
  </si>
  <si>
    <t>Bienes en operación</t>
  </si>
  <si>
    <t>14010237004</t>
  </si>
  <si>
    <t>14010237903</t>
  </si>
  <si>
    <t>(-) Depreciación Acumulada  Muebles y Út</t>
  </si>
  <si>
    <t>15</t>
  </si>
  <si>
    <t>CARGOS DIFERIDOS E INTANGIBLES</t>
  </si>
  <si>
    <t>15010</t>
  </si>
  <si>
    <t>Activos Intangibles</t>
  </si>
  <si>
    <t>15010239</t>
  </si>
  <si>
    <t>15010239001</t>
  </si>
  <si>
    <t>Marcas y Patentes</t>
  </si>
  <si>
    <t>15010239004</t>
  </si>
  <si>
    <t>Otros Cargos Diferidos</t>
  </si>
  <si>
    <t>15010239901</t>
  </si>
  <si>
    <t>(-) Amortización Acumulada  marcas y pat</t>
  </si>
  <si>
    <t>15012</t>
  </si>
  <si>
    <t>Otras Cuentas por cobrar</t>
  </si>
  <si>
    <t>15012242</t>
  </si>
  <si>
    <t>15012242001</t>
  </si>
  <si>
    <t>CAC1001GS</t>
  </si>
  <si>
    <t>UENO HOLDING S.A.E.C.A. A COBRAR GS.</t>
  </si>
  <si>
    <t>CAC1003GS</t>
  </si>
  <si>
    <t>OTRAS CUENTAS VARIAS A COBRAR GS</t>
  </si>
  <si>
    <t>2</t>
  </si>
  <si>
    <t>21</t>
  </si>
  <si>
    <t>ACREEDORES VARIOS</t>
  </si>
  <si>
    <t>21010</t>
  </si>
  <si>
    <t>21010102</t>
  </si>
  <si>
    <t>Acreedores por compra de bienes y/o pres</t>
  </si>
  <si>
    <t>21010102001</t>
  </si>
  <si>
    <t>Acreedores por compra de bienes</t>
  </si>
  <si>
    <t>P1003GS</t>
  </si>
  <si>
    <t>MULTIMEDIA SA</t>
  </si>
  <si>
    <t>P1006GS</t>
  </si>
  <si>
    <t>BENEGAS RAMIREZ, NOELIA CONCEPCION</t>
  </si>
  <si>
    <t>P1007GS</t>
  </si>
  <si>
    <t>P1023GS</t>
  </si>
  <si>
    <t>IMPRESION DISTRIBUCION Y LOGISTICA SA</t>
  </si>
  <si>
    <t>P1024GS</t>
  </si>
  <si>
    <t>PCG AUDITORES CONSULTORES</t>
  </si>
  <si>
    <t>P1028GS</t>
  </si>
  <si>
    <t>TAC S.A.</t>
  </si>
  <si>
    <t>P1031GS</t>
  </si>
  <si>
    <t>TELEF. CELULAR DEL PARAGUAY SAE (TELECEL</t>
  </si>
  <si>
    <t>P1034GS</t>
  </si>
  <si>
    <t>EDITORIAL AZETA S.A.</t>
  </si>
  <si>
    <t>P1036GS</t>
  </si>
  <si>
    <t>UENO HOLDING  S.A.E.C.A.</t>
  </si>
  <si>
    <t>P1043GS</t>
  </si>
  <si>
    <t>CODE 100 SA</t>
  </si>
  <si>
    <t>P1045GS</t>
  </si>
  <si>
    <t xml:space="preserve">BANCO CONTINENTAL S.A.E.C.A </t>
  </si>
  <si>
    <t>P1047GS</t>
  </si>
  <si>
    <t>BAKER TILLY PARAGUAY</t>
  </si>
  <si>
    <t>P1048GS</t>
  </si>
  <si>
    <t>NEWS COMUNICACION CORPORATIVA SRL</t>
  </si>
  <si>
    <t>P1049GS</t>
  </si>
  <si>
    <t>DANDRES SA</t>
  </si>
  <si>
    <t>P1050GS</t>
  </si>
  <si>
    <t xml:space="preserve">AVALON CASA DE BOLSA S.A. </t>
  </si>
  <si>
    <t>21010102003</t>
  </si>
  <si>
    <t>Anticipo de clientes</t>
  </si>
  <si>
    <t>23658US</t>
  </si>
  <si>
    <t>BUSINESS &amp; FINANCIAL GROUP S.A.</t>
  </si>
  <si>
    <t>24312GS</t>
  </si>
  <si>
    <t xml:space="preserve">ALEJANDRO GOMEZ ABENTE </t>
  </si>
  <si>
    <t>252GS</t>
  </si>
  <si>
    <t>MARIAN MEZLER</t>
  </si>
  <si>
    <t>258GS</t>
  </si>
  <si>
    <t>CINDI MELGAREJO Y/O ALEJANDRO CARDOZO</t>
  </si>
  <si>
    <t>259GS</t>
  </si>
  <si>
    <t>FABIO RUBEN MARTINETTI LOPEZ</t>
  </si>
  <si>
    <t>26411US</t>
  </si>
  <si>
    <t>EUSEBIO MOREL</t>
  </si>
  <si>
    <t>27252</t>
  </si>
  <si>
    <t>JUAN CARLOS TABOADA FIGUEROA</t>
  </si>
  <si>
    <t>28418GS</t>
  </si>
  <si>
    <t>LEONARDO ALFONZO</t>
  </si>
  <si>
    <t>23</t>
  </si>
  <si>
    <t>ACREEDORES POR NEGOCIACIÓN DE TÍTULOS VA</t>
  </si>
  <si>
    <t>23010</t>
  </si>
  <si>
    <t>Acreedores por Negociación Títulos Valor</t>
  </si>
  <si>
    <t>23010114</t>
  </si>
  <si>
    <t>23010114003</t>
  </si>
  <si>
    <t>Acreedores Títulos Renta Fija Bonos Corp</t>
  </si>
  <si>
    <t>23010126</t>
  </si>
  <si>
    <t>Intereses a pagar a Acreedores Títulos R</t>
  </si>
  <si>
    <t>23010126003</t>
  </si>
  <si>
    <t>23010126010</t>
  </si>
  <si>
    <t>25</t>
  </si>
  <si>
    <t>GASTOS DEVENGADOS A PAGAR</t>
  </si>
  <si>
    <t>25010</t>
  </si>
  <si>
    <t>Gastos devengados a pagar</t>
  </si>
  <si>
    <t>25010140</t>
  </si>
  <si>
    <t>25010140007</t>
  </si>
  <si>
    <t>Aguinaldos a pagar</t>
  </si>
  <si>
    <t>25010140009</t>
  </si>
  <si>
    <t>25010142</t>
  </si>
  <si>
    <t>Obligaciones Fiscales</t>
  </si>
  <si>
    <t>25010142001</t>
  </si>
  <si>
    <t>IRE a pagar</t>
  </si>
  <si>
    <t>26</t>
  </si>
  <si>
    <t>OTROS PASIVOS</t>
  </si>
  <si>
    <t>26010</t>
  </si>
  <si>
    <t>Otros Pasivos</t>
  </si>
  <si>
    <t>26010144</t>
  </si>
  <si>
    <t>26010144003</t>
  </si>
  <si>
    <t>Otras Cuentas por pagar</t>
  </si>
  <si>
    <t>CAP001GS.</t>
  </si>
  <si>
    <t>UENO HOLDING A PAGAR GS.</t>
  </si>
  <si>
    <t>CAP002US</t>
  </si>
  <si>
    <t>UENO HOLDING A PAGAR USD.</t>
  </si>
  <si>
    <t>CAP003GS</t>
  </si>
  <si>
    <t>IOIO A PAGAR GS.</t>
  </si>
  <si>
    <t>CAP004GS</t>
  </si>
  <si>
    <t>DESCUENTOS AL PERSONAL</t>
  </si>
  <si>
    <t>CAP005GS</t>
  </si>
  <si>
    <t>DESCUENTOS POR GIMNASIOS</t>
  </si>
  <si>
    <t>CAP007GS</t>
  </si>
  <si>
    <t>OTRAS CUENTAS POR PAGAR</t>
  </si>
  <si>
    <t>3</t>
  </si>
  <si>
    <t>31</t>
  </si>
  <si>
    <t>CAPITAL SOCIAL, RESERVAS Y RESULTADOS</t>
  </si>
  <si>
    <t>31010</t>
  </si>
  <si>
    <t>Capital integrado</t>
  </si>
  <si>
    <t>31010502</t>
  </si>
  <si>
    <t>31010502001</t>
  </si>
  <si>
    <t>Capital integrado en efectivo</t>
  </si>
  <si>
    <t>31020</t>
  </si>
  <si>
    <t>Aportes no capitalizados</t>
  </si>
  <si>
    <t>31020504</t>
  </si>
  <si>
    <t>31020504001</t>
  </si>
  <si>
    <t>Aportes irrevocables para integración de</t>
  </si>
  <si>
    <t>31030</t>
  </si>
  <si>
    <t>31030506</t>
  </si>
  <si>
    <t>31030506001</t>
  </si>
  <si>
    <t>Reserva legal</t>
  </si>
  <si>
    <t>31040</t>
  </si>
  <si>
    <t>Resultados</t>
  </si>
  <si>
    <t>31040516</t>
  </si>
  <si>
    <t>Resultados  Acumulados</t>
  </si>
  <si>
    <t>31040516001</t>
  </si>
  <si>
    <t>Resultados Acumuladas</t>
  </si>
  <si>
    <t>31040518</t>
  </si>
  <si>
    <t>Resultados del Ejercicio</t>
  </si>
  <si>
    <t>31040518001</t>
  </si>
  <si>
    <t>6</t>
  </si>
  <si>
    <t>INGRESOS</t>
  </si>
  <si>
    <t>61</t>
  </si>
  <si>
    <t>61010</t>
  </si>
  <si>
    <t>Comisiones cobradas por Servicios de int</t>
  </si>
  <si>
    <t>61010702</t>
  </si>
  <si>
    <t>Comisiones cobradas por Servicios presta</t>
  </si>
  <si>
    <t>61010702002</t>
  </si>
  <si>
    <t>61010706</t>
  </si>
  <si>
    <t>61010706001</t>
  </si>
  <si>
    <t>61010706002</t>
  </si>
  <si>
    <t>61030</t>
  </si>
  <si>
    <t>Ingresos por otros servicios prestados</t>
  </si>
  <si>
    <t>61030726</t>
  </si>
  <si>
    <t>61030726007</t>
  </si>
  <si>
    <t>Ingresos por Custodia de Títulos Valores</t>
  </si>
  <si>
    <t>61040</t>
  </si>
  <si>
    <t>Ingresos por negociación de títulos valo</t>
  </si>
  <si>
    <t>61040730</t>
  </si>
  <si>
    <t>Ingresos por venta de títulos valores de</t>
  </si>
  <si>
    <t>61040730002</t>
  </si>
  <si>
    <t>Ingresos por venta de Bonos Corporativos</t>
  </si>
  <si>
    <t>61040742</t>
  </si>
  <si>
    <t>Ingresos por intereses y rendimientos de</t>
  </si>
  <si>
    <t>61040742001</t>
  </si>
  <si>
    <t>61040742003</t>
  </si>
  <si>
    <t>61040746</t>
  </si>
  <si>
    <t>Ingresos Fin por compra de títulos valor</t>
  </si>
  <si>
    <t>61040746002</t>
  </si>
  <si>
    <t xml:space="preserve">Ingreso por Amortización de Diferencial </t>
  </si>
  <si>
    <t>61050</t>
  </si>
  <si>
    <t>Otros Ingresos Operativos</t>
  </si>
  <si>
    <t>61050758</t>
  </si>
  <si>
    <t>61050758002</t>
  </si>
  <si>
    <t>Ingresos por ajustes y redondeos</t>
  </si>
  <si>
    <t>61050758003</t>
  </si>
  <si>
    <t>Aranceles BVPASA</t>
  </si>
  <si>
    <t>61050758004</t>
  </si>
  <si>
    <t>Ingresos Fondo de garantía BVPASA</t>
  </si>
  <si>
    <t>61050758005</t>
  </si>
  <si>
    <t>Intereses caja de ahorro en entidades ba</t>
  </si>
  <si>
    <t>7</t>
  </si>
  <si>
    <t>EGRESOS</t>
  </si>
  <si>
    <t>71</t>
  </si>
  <si>
    <t>GASTOS OPERATIVOS</t>
  </si>
  <si>
    <t>71010</t>
  </si>
  <si>
    <t>Gastos por comisiones servicios de inter</t>
  </si>
  <si>
    <t>71010701</t>
  </si>
  <si>
    <t>Gastos por Comisiones de servicio de int</t>
  </si>
  <si>
    <t>71010701003</t>
  </si>
  <si>
    <t>71010705</t>
  </si>
  <si>
    <t>Gastos por servicios de intermediación</t>
  </si>
  <si>
    <t>71010705002</t>
  </si>
  <si>
    <t>Arancel BVPASA por Renta Fija SEN</t>
  </si>
  <si>
    <t>71010705006</t>
  </si>
  <si>
    <t>Aranceles pagados SEPRELAD</t>
  </si>
  <si>
    <t>71010705007</t>
  </si>
  <si>
    <t>Contribución al Fondo de garantía BVPASA</t>
  </si>
  <si>
    <t>71040</t>
  </si>
  <si>
    <t>Gastos de Operación</t>
  </si>
  <si>
    <t>71040733</t>
  </si>
  <si>
    <t>Gastos de administración</t>
  </si>
  <si>
    <t>71040733001</t>
  </si>
  <si>
    <t>Honorarios Directorio Vinculados</t>
  </si>
  <si>
    <t>71040733003</t>
  </si>
  <si>
    <t>Honorarios Contabilidad</t>
  </si>
  <si>
    <t>71040733005</t>
  </si>
  <si>
    <t>Honorarios Auditoría Externa</t>
  </si>
  <si>
    <t>71040733008</t>
  </si>
  <si>
    <t>Sueldos y jornales/Administrativo</t>
  </si>
  <si>
    <t>71040733009</t>
  </si>
  <si>
    <t>71040733012</t>
  </si>
  <si>
    <t>Aporte patronal</t>
  </si>
  <si>
    <t>71040733017</t>
  </si>
  <si>
    <t>Retribuciones especiales</t>
  </si>
  <si>
    <t>71040733018</t>
  </si>
  <si>
    <t>Beneficios al personal</t>
  </si>
  <si>
    <t>71040733020</t>
  </si>
  <si>
    <t>Auditoría Externa</t>
  </si>
  <si>
    <t>71040733024</t>
  </si>
  <si>
    <t>Depreciación del ejercicio</t>
  </si>
  <si>
    <t>71040733025</t>
  </si>
  <si>
    <t>Amortizaciones del Ejercicio</t>
  </si>
  <si>
    <t>71040733033</t>
  </si>
  <si>
    <t>Gastos de limpieza y cafetería</t>
  </si>
  <si>
    <t>71040733038</t>
  </si>
  <si>
    <t>Agua, luz, teléfono e internet</t>
  </si>
  <si>
    <t>71040733061</t>
  </si>
  <si>
    <t>Gastos Varios No Deducibles</t>
  </si>
  <si>
    <t>71040733062</t>
  </si>
  <si>
    <t>Servicios contratados</t>
  </si>
  <si>
    <t>71040735</t>
  </si>
  <si>
    <t>71040735003</t>
  </si>
  <si>
    <t>Intereses por operaciones en repo</t>
  </si>
  <si>
    <t>71040735004</t>
  </si>
  <si>
    <t>Comisiones y gastos bancarios</t>
  </si>
  <si>
    <t>71040735007</t>
  </si>
  <si>
    <t>Egresos por diferencia de cambio activos</t>
  </si>
  <si>
    <t>71040737</t>
  </si>
  <si>
    <t>Gastos Fiscales</t>
  </si>
  <si>
    <t>71040737002</t>
  </si>
  <si>
    <t>Multas y sanciones</t>
  </si>
  <si>
    <t>Página 21 de 21</t>
  </si>
  <si>
    <t>SIV ER</t>
  </si>
  <si>
    <t>Bonos Corporativos PYG.</t>
  </si>
  <si>
    <t xml:space="preserve">Bonos Financieros PYG. </t>
  </si>
  <si>
    <t xml:space="preserve">Reclasificacion de 637 bonos de ITTI usd. porque esta en repo. </t>
  </si>
  <si>
    <t>Dividendos a Cobrar</t>
  </si>
  <si>
    <t>Retención de IDU</t>
  </si>
  <si>
    <t>Bonos de Cecon en garantia bolsa</t>
  </si>
  <si>
    <t>60% Aranceles devengados por ingresos anticipados a la bolsa</t>
  </si>
  <si>
    <t xml:space="preserve">Otros Cargos diferidos </t>
  </si>
  <si>
    <t>reconomiento de perdida por op. de repo 2023</t>
  </si>
  <si>
    <t>amortizacion de patentes recibidos de Ueno ( facturas en concepto de Uso de marca)</t>
  </si>
  <si>
    <t xml:space="preserve">Intereses a pagar Acreedores Títulos Renta Fija Bonos Corporativos en Repo </t>
  </si>
  <si>
    <t>(-) Intereses a devengar Acreedores Títulos Renta Fija Bonos Corporativos en Repo</t>
  </si>
  <si>
    <t>Intereses a pagar por op. de repo bonos itt</t>
  </si>
  <si>
    <t>Intereses a devengar por op. de repo bonos itt</t>
  </si>
  <si>
    <t xml:space="preserve">por bonos itti repo </t>
  </si>
  <si>
    <t xml:space="preserve">Otras cuentas por pagar </t>
  </si>
  <si>
    <t>Resultados acumulados</t>
  </si>
  <si>
    <t xml:space="preserve">SIV BALANCE ACTIVO </t>
  </si>
  <si>
    <t>Comisiones por operaciones de intermediación de Renta Fija bursátiles (BONOS)</t>
  </si>
  <si>
    <t xml:space="preserve">Comisiones por operaciones de intermediación de Acciones extrabursátil </t>
  </si>
  <si>
    <t>Comisiones por operaciones de intermediación de Renta Fija extrabursátil (CDA)</t>
  </si>
  <si>
    <t>Ingresos por intereses cobrados instrumentos de cartera propia renta fija</t>
  </si>
  <si>
    <t>Ingresos por intereses cobrados instrumentos en Repo</t>
  </si>
  <si>
    <t>Comisiones pagadas a otras entidades por intermediación</t>
  </si>
  <si>
    <t>Intereses- Gastos Bancarios pagados (Nota X)</t>
  </si>
  <si>
    <t xml:space="preserve">Beneficios al Personal </t>
  </si>
  <si>
    <t xml:space="preserve">Amortización del ejercicio </t>
  </si>
  <si>
    <t>SIV BALANCE PASIVO</t>
  </si>
  <si>
    <t xml:space="preserve">Comentarios </t>
  </si>
  <si>
    <t>GPSA</t>
  </si>
  <si>
    <t>Otras cuentas por cobrar</t>
  </si>
  <si>
    <t>Fondo de Garantía</t>
  </si>
  <si>
    <t>Gastos Generales</t>
  </si>
  <si>
    <t>De acuerdo con lo previsto en los artículos 113 y 114 de la Ley 5810/2017, la entidad tiene constituida como garantía Gs.726.359.000- , representados por Bonos emitidos por CECON SAE.</t>
  </si>
  <si>
    <t xml:space="preserve"> </t>
  </si>
  <si>
    <t>Notas</t>
  </si>
  <si>
    <t>Otros ingresos operativos</t>
  </si>
  <si>
    <t>Ricardo Fernandez</t>
  </si>
  <si>
    <t>Rodrigo Yanho Cabañas</t>
  </si>
  <si>
    <t>Información al 30/06/2024</t>
  </si>
  <si>
    <t>NOTAS A LOS ESTADOS FINANCIEROS AL 30/06/2024</t>
  </si>
  <si>
    <t xml:space="preserve">ZETA BANCO CTA. CTE. 19410110 GS. </t>
  </si>
  <si>
    <t>CONTINENTAL CTA AHORRO 12500205368 GS.</t>
  </si>
  <si>
    <t>ZETA BANCO CTA AHORRO 193105195 GS.</t>
  </si>
  <si>
    <t xml:space="preserve">UENO CTA AHORRO 611279108 USD. ADM OP. </t>
  </si>
  <si>
    <t>TRANSFERENCIAS BANCARIAS PENDIENTES GS.</t>
  </si>
  <si>
    <t>CDA</t>
  </si>
  <si>
    <t>CORRESPONDIENTE AL 30/06/2024</t>
  </si>
  <si>
    <t>PERIODO ACTUAL JUNIO 2024</t>
  </si>
  <si>
    <t>ZETA BANCO S.A.E.C.A.</t>
  </si>
  <si>
    <t xml:space="preserve">VILUX S.A. </t>
  </si>
  <si>
    <t>SUDAMERIS BANK</t>
  </si>
  <si>
    <t>VISION</t>
  </si>
  <si>
    <t>Bonos Cecon</t>
  </si>
  <si>
    <t>Otros Créditos Corrientes y No Corrientes</t>
  </si>
  <si>
    <t>Gastos Operativos</t>
  </si>
  <si>
    <t>Las 11 notas que se acompañan forman parte integrante de los estados contables.</t>
  </si>
  <si>
    <t>Venta de acciones</t>
  </si>
  <si>
    <t>Intereses Ganados</t>
  </si>
  <si>
    <t>Otros intereses ganados</t>
  </si>
  <si>
    <t>Número de Inscripción en el Registro de la CNV: N° 41/2009</t>
  </si>
  <si>
    <t>Accionista 88,59%</t>
  </si>
  <si>
    <t>U PARAGUAY S.A.</t>
  </si>
  <si>
    <t>Accionista 11,41%</t>
  </si>
  <si>
    <t xml:space="preserve">U PARAGUAY S.A. </t>
  </si>
  <si>
    <t>CORRESPONDIENTE AL  30/06/2024 COMPARATIVO CON 31/12/2023</t>
  </si>
  <si>
    <t>EJERCICIO ANTERIOR DICIEMBRE 2023</t>
  </si>
  <si>
    <t>Miguel Vázquez</t>
  </si>
  <si>
    <t>Grupo Vázquez S.A.E./Miguel Vázquez</t>
  </si>
  <si>
    <t>NO</t>
  </si>
  <si>
    <t>80135001-8</t>
  </si>
  <si>
    <t>Adriana Vazquez Muniagurria</t>
  </si>
  <si>
    <t>Guillermo Vazquez Muniagurria</t>
  </si>
  <si>
    <t>Rebeca Elizabeth Villasanti Fariha</t>
  </si>
  <si>
    <t>Veronica Vazquez Muniagurria</t>
  </si>
  <si>
    <t xml:space="preserve">Los estados contables han sido preparados de acuerdo a la Res. 41/23 de la Comision Nacional de Valores y Normas Contables Vigentes en Paraguay. </t>
  </si>
  <si>
    <t>Ueno Casa de Bolsa S.A., al cierre del segundo trimestre del 2024 cuenta con participación en BVPASA (Bolsa de Valores y Productos Asunción S.A.) de acuerdo con lo establecido en la Ley 5810/17 del Mercado de Capitales.</t>
  </si>
  <si>
    <t xml:space="preserve">UENO CTA AHORRO 619119169 GS. </t>
  </si>
  <si>
    <t>UENO CTA AHORRO 611180763 USD.</t>
  </si>
  <si>
    <t>UENO CTA AHORRO 611183967 USD.</t>
  </si>
  <si>
    <t>UENO CTA AHORRO 611279108 USD.</t>
  </si>
  <si>
    <t xml:space="preserve">UENO CTA AHORRO 619708764 GS. </t>
  </si>
  <si>
    <t>GPSA S.A.</t>
  </si>
  <si>
    <t xml:space="preserve">La entidad  tiene participación en la Bolsa de Valores por valor Nominal de  Gs. 200.000.0000 (Guaraníes Doscientos millones).- y en la Administradora de fondos patrimoniales de inversión acciones por Valor de Gs. 9.000.000 (Guaraníes Nueve Millones). </t>
  </si>
  <si>
    <r>
      <t xml:space="preserve">Los Estados Contables (Balance General, Estado de Resultados, Estado de Flujo de Efectivo y Estado de Variación del Patrimonio Neto) correspondientes al 30 de junio de 2024 han sido considerados y aprobados según Acta de Directorio </t>
    </r>
    <r>
      <rPr>
        <sz val="12"/>
        <rFont val="Calibri"/>
        <family val="2"/>
      </rPr>
      <t>N° 53, de fecha 13 de agosto de 2024.</t>
    </r>
  </si>
  <si>
    <t xml:space="preserve">U Holdings SaRL </t>
  </si>
  <si>
    <r>
      <t>Las 11</t>
    </r>
    <r>
      <rPr>
        <sz val="10"/>
        <color indexed="10"/>
        <rFont val="Tahoma"/>
        <family val="2"/>
      </rPr>
      <t xml:space="preserve"> </t>
    </r>
    <r>
      <rPr>
        <sz val="10"/>
        <rFont val="Tahoma"/>
        <family val="2"/>
      </rPr>
      <t>notas que se acompañan forman parte integrante de los estados contables.</t>
    </r>
  </si>
  <si>
    <t>Cuenta: Sobregrio en cuenta corriente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</si>
</sst>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0_-;\-* #,##0_-;_-* &quot;-&quot;_-;_-@_-"/>
    <numFmt numFmtId="43" formatCode="_-* #,##0.00_-;\-* #,##0.00_-;_-* &quot;-&quot;??_-;_-@_-"/>
    <numFmt numFmtId="164" formatCode="_ * #,##0_ ;_ * \-#,##0_ ;_ * &quot;-&quot;_ ;_ @_ "/>
    <numFmt numFmtId="165" formatCode="_ * #,##0.00_ ;_ * \-#,##0.00_ ;_ * &quot;-&quot;??_ ;_ @_ "/>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s>
  <fonts count="87" x14ac:knownFonts="1">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6"/>
      <name val="Calibri"/>
      <family val="2"/>
      <scheme val="minor"/>
    </font>
    <font>
      <b/>
      <u/>
      <sz val="12"/>
      <name val="Calibri"/>
      <family val="2"/>
      <scheme val="minor"/>
    </font>
    <font>
      <sz val="10"/>
      <color indexed="8"/>
      <name val="Ueno Logical"/>
      <family val="2"/>
    </font>
    <font>
      <b/>
      <sz val="11"/>
      <color rgb="FF000000"/>
      <name val="Calibri"/>
      <family val="2"/>
      <scheme val="minor"/>
    </font>
    <font>
      <b/>
      <sz val="10"/>
      <color rgb="FF000000"/>
      <name val="Calibri"/>
      <family val="2"/>
      <scheme val="minor"/>
    </font>
    <font>
      <sz val="10"/>
      <name val="Ueno Logical"/>
      <family val="2"/>
    </font>
    <font>
      <b/>
      <sz val="14"/>
      <color indexed="8"/>
      <name val="Ueno Logical"/>
      <family val="2"/>
    </font>
    <font>
      <b/>
      <u/>
      <sz val="10"/>
      <color indexed="8"/>
      <name val="Ueno Logical"/>
      <family val="2"/>
    </font>
    <font>
      <b/>
      <sz val="9"/>
      <color indexed="8"/>
      <name val="Ueno Logical"/>
      <family val="2"/>
    </font>
    <font>
      <b/>
      <sz val="10"/>
      <color indexed="8"/>
      <name val="Ueno Logical"/>
      <family val="2"/>
    </font>
    <font>
      <b/>
      <u/>
      <sz val="9"/>
      <color indexed="8"/>
      <name val="Ueno Logical"/>
      <family val="2"/>
    </font>
    <font>
      <sz val="8"/>
      <color indexed="8"/>
      <name val="Ueno Logical"/>
      <family val="2"/>
    </font>
    <font>
      <b/>
      <sz val="10"/>
      <name val="Ueno Logical"/>
      <family val="2"/>
    </font>
    <font>
      <b/>
      <sz val="8"/>
      <color rgb="FFFFFFFF"/>
      <name val="Ueno Logical"/>
      <family val="2"/>
    </font>
    <font>
      <sz val="8"/>
      <name val="Century Gothic"/>
      <family val="2"/>
    </font>
    <font>
      <sz val="8"/>
      <color theme="1"/>
      <name val="Century Gothic"/>
      <family val="2"/>
    </font>
    <font>
      <b/>
      <sz val="8"/>
      <name val="Century Gothic"/>
      <family val="2"/>
    </font>
    <font>
      <sz val="12"/>
      <name val="Calibri"/>
      <family val="2"/>
    </font>
    <font>
      <b/>
      <sz val="12"/>
      <color theme="1"/>
      <name val="Tahoma"/>
      <family val="2"/>
    </font>
    <font>
      <b/>
      <sz val="11"/>
      <color theme="1"/>
      <name val="Tahoma"/>
      <family val="2"/>
    </font>
    <font>
      <sz val="9"/>
      <color theme="1"/>
      <name val="Tahoma"/>
      <family val="2"/>
    </font>
    <font>
      <sz val="8"/>
      <color theme="1"/>
      <name val="Tahoma"/>
      <family val="2"/>
    </font>
    <font>
      <sz val="14"/>
      <color theme="1"/>
      <name val="Tahoma"/>
      <family val="2"/>
    </font>
    <font>
      <sz val="10"/>
      <color theme="1"/>
      <name val="Tahoma"/>
      <family val="2"/>
    </font>
    <font>
      <b/>
      <sz val="9"/>
      <color theme="1"/>
      <name val="Tahoma"/>
      <family val="2"/>
    </font>
    <font>
      <b/>
      <sz val="10"/>
      <color theme="1"/>
      <name val="Tahoma"/>
      <family val="2"/>
    </font>
    <font>
      <b/>
      <sz val="14"/>
      <color theme="1"/>
      <name val="Tahoma"/>
      <family val="2"/>
    </font>
    <font>
      <sz val="10"/>
      <name val="Tahoma"/>
      <family val="2"/>
    </font>
    <font>
      <sz val="10"/>
      <color indexed="10"/>
      <name val="Tahoma"/>
      <family val="2"/>
    </font>
  </fonts>
  <fills count="8">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D3A0"/>
        <bgColor rgb="FF000000"/>
      </patternFill>
    </fill>
  </fills>
  <borders count="57">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right style="medium">
        <color indexed="64"/>
      </right>
      <top style="thin">
        <color indexed="64"/>
      </top>
      <bottom style="medium">
        <color indexed="64"/>
      </bottom>
      <diagonal/>
    </border>
  </borders>
  <cellStyleXfs count="676">
    <xf numFmtId="0" fontId="0" fillId="0" borderId="0"/>
    <xf numFmtId="165"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165"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165" fontId="47" fillId="0" borderId="0" applyFont="0" applyFill="0" applyBorder="0" applyAlignment="0" applyProtection="0"/>
    <xf numFmtId="0" fontId="1" fillId="0" borderId="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5"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43" fontId="11" fillId="0" borderId="0" applyFont="0" applyFill="0" applyBorder="0" applyAlignment="0" applyProtection="0"/>
    <xf numFmtId="0" fontId="49" fillId="0" borderId="0"/>
    <xf numFmtId="41" fontId="1" fillId="0" borderId="0" applyFont="0" applyFill="0" applyBorder="0" applyAlignment="0" applyProtection="0"/>
    <xf numFmtId="165" fontId="11" fillId="0" borderId="0" applyFont="0" applyFill="0" applyBorder="0" applyAlignment="0" applyProtection="0"/>
    <xf numFmtId="0" fontId="49" fillId="0" borderId="0"/>
    <xf numFmtId="0" fontId="1" fillId="0" borderId="0"/>
    <xf numFmtId="165" fontId="47"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55" fillId="0" borderId="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7" fontId="50" fillId="0" borderId="0"/>
    <xf numFmtId="165"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165"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0" fontId="20" fillId="0" borderId="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1" fillId="0" borderId="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0" fontId="1" fillId="0" borderId="0"/>
    <xf numFmtId="170" fontId="47" fillId="0" borderId="0" applyFont="0" applyFill="0" applyBorder="0" applyAlignment="0" applyProtection="0"/>
    <xf numFmtId="43"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43" fontId="25"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164"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165"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0" fontId="25" fillId="0" borderId="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cellStyleXfs>
  <cellXfs count="611">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165"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0" xfId="0" applyNumberFormat="1" applyFont="1" applyFill="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0" fontId="29" fillId="2" borderId="19" xfId="0" applyFont="1" applyFill="1" applyBorder="1" applyAlignment="1">
      <alignment horizontal="centerContinuous" vertical="center" wrapText="1"/>
    </xf>
    <xf numFmtId="3" fontId="29" fillId="2" borderId="0" xfId="0" applyNumberFormat="1" applyFont="1" applyFill="1"/>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0"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168" fontId="32" fillId="2" borderId="19" xfId="1" applyNumberFormat="1" applyFont="1" applyFill="1" applyBorder="1" applyAlignment="1">
      <alignment horizontal="center"/>
    </xf>
    <xf numFmtId="168" fontId="31" fillId="2" borderId="19"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0" fontId="32" fillId="2" borderId="19" xfId="0" applyFont="1" applyFill="1" applyBorder="1" applyAlignment="1">
      <alignment horizontal="center" wrapText="1"/>
    </xf>
    <xf numFmtId="168" fontId="32" fillId="2" borderId="19" xfId="1" applyNumberFormat="1" applyFont="1" applyFill="1" applyBorder="1" applyAlignment="1">
      <alignment horizontal="center" wrapText="1"/>
    </xf>
    <xf numFmtId="0" fontId="25" fillId="2" borderId="19" xfId="0" applyFont="1" applyFill="1" applyBorder="1" applyAlignment="1">
      <alignment horizontal="right"/>
    </xf>
    <xf numFmtId="164" fontId="25" fillId="2" borderId="19" xfId="2" applyFont="1" applyFill="1" applyBorder="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31" fillId="2" borderId="19" xfId="0" applyFont="1" applyFill="1" applyBorder="1" applyAlignment="1">
      <alignment horizontal="left" wrapText="1"/>
    </xf>
    <xf numFmtId="0" fontId="0" fillId="2" borderId="0" xfId="0" applyFill="1" applyAlignment="1">
      <alignment horizontal="left"/>
    </xf>
    <xf numFmtId="4" fontId="33"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30" fillId="2" borderId="25" xfId="8" applyNumberFormat="1" applyFont="1" applyFill="1" applyBorder="1"/>
    <xf numFmtId="4" fontId="25" fillId="2" borderId="25" xfId="0" applyNumberFormat="1" applyFont="1" applyFill="1" applyBorder="1"/>
    <xf numFmtId="3" fontId="30" fillId="2" borderId="19" xfId="0" applyNumberFormat="1" applyFont="1" applyFill="1" applyBorder="1" applyAlignment="1">
      <alignment horizontal="left"/>
    </xf>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29" fillId="2" borderId="0" xfId="0" applyFont="1" applyFill="1" applyAlignment="1">
      <alignment horizontal="center"/>
    </xf>
    <xf numFmtId="0" fontId="32" fillId="2" borderId="0" xfId="0" applyFont="1" applyFill="1" applyAlignment="1">
      <alignment horizontal="center"/>
    </xf>
    <xf numFmtId="164"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10"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33" xfId="0" applyFont="1" applyFill="1" applyBorder="1"/>
    <xf numFmtId="0" fontId="15" fillId="2" borderId="0" xfId="0" applyFont="1" applyFill="1" applyAlignment="1">
      <alignment horizontal="center" vertical="center"/>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3" fillId="2" borderId="31" xfId="0" applyFont="1" applyFill="1" applyBorder="1"/>
    <xf numFmtId="0" fontId="0" fillId="2" borderId="32" xfId="0" applyFill="1" applyBorder="1"/>
    <xf numFmtId="0" fontId="17" fillId="2" borderId="36"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5" xfId="0" applyFont="1" applyFill="1" applyBorder="1" applyAlignment="1">
      <alignment horizontal="left" vertical="top" wrapText="1"/>
    </xf>
    <xf numFmtId="0" fontId="17" fillId="2" borderId="36"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34" fillId="2" borderId="35" xfId="0" applyFont="1" applyFill="1" applyBorder="1" applyAlignment="1">
      <alignment horizontal="center" vertical="center"/>
    </xf>
    <xf numFmtId="0" fontId="19" fillId="2" borderId="0" xfId="0" applyFont="1" applyFill="1" applyAlignment="1">
      <alignment horizontal="left"/>
    </xf>
    <xf numFmtId="0" fontId="34" fillId="2" borderId="38" xfId="0" applyFont="1" applyFill="1" applyBorder="1" applyAlignment="1">
      <alignment horizontal="center" vertical="center"/>
    </xf>
    <xf numFmtId="0" fontId="34" fillId="2" borderId="32"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1" xfId="0" applyFont="1" applyFill="1" applyBorder="1"/>
    <xf numFmtId="3" fontId="30" fillId="2" borderId="0" xfId="0" applyNumberFormat="1" applyFont="1" applyFill="1" applyAlignment="1">
      <alignment horizontal="left"/>
    </xf>
    <xf numFmtId="3" fontId="30" fillId="2" borderId="0" xfId="0" applyNumberFormat="1" applyFont="1" applyFill="1"/>
    <xf numFmtId="14" fontId="32" fillId="2" borderId="19" xfId="0" applyNumberFormat="1" applyFont="1" applyFill="1" applyBorder="1" applyAlignment="1">
      <alignment horizontal="center"/>
    </xf>
    <xf numFmtId="164" fontId="31" fillId="2" borderId="19" xfId="2" applyFont="1" applyFill="1" applyBorder="1" applyAlignment="1">
      <alignment horizontal="center"/>
    </xf>
    <xf numFmtId="164" fontId="32" fillId="2" borderId="19" xfId="2" applyFont="1" applyFill="1" applyBorder="1" applyAlignment="1">
      <alignment horizontal="right"/>
    </xf>
    <xf numFmtId="164"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8"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31" fillId="2" borderId="19" xfId="1" applyNumberFormat="1" applyFont="1" applyFill="1" applyBorder="1" applyAlignment="1">
      <alignment horizontal="right"/>
    </xf>
    <xf numFmtId="168" fontId="30" fillId="2" borderId="19" xfId="1" applyNumberFormat="1" applyFont="1" applyFill="1" applyBorder="1" applyAlignment="1">
      <alignment horizontal="right" vertical="top" wrapText="1"/>
    </xf>
    <xf numFmtId="168" fontId="0" fillId="2" borderId="0" xfId="0" applyNumberFormat="1" applyFill="1"/>
    <xf numFmtId="168" fontId="36" fillId="2" borderId="0" xfId="1" applyNumberFormat="1" applyFont="1" applyFill="1" applyBorder="1"/>
    <xf numFmtId="164" fontId="25" fillId="2" borderId="0" xfId="2" applyFont="1" applyFill="1" applyBorder="1"/>
    <xf numFmtId="3" fontId="36" fillId="2" borderId="0" xfId="0" applyNumberFormat="1" applyFont="1" applyFill="1" applyAlignment="1">
      <alignment horizontal="right" vertical="top" wrapText="1"/>
    </xf>
    <xf numFmtId="3" fontId="33" fillId="2" borderId="0" xfId="0" applyNumberFormat="1" applyFont="1" applyFill="1" applyAlignment="1">
      <alignment horizontal="right" vertical="top" wrapText="1"/>
    </xf>
    <xf numFmtId="168" fontId="33" fillId="2" borderId="0" xfId="1" applyNumberFormat="1" applyFont="1" applyFill="1" applyBorder="1"/>
    <xf numFmtId="0" fontId="33" fillId="2" borderId="0" xfId="0" applyFont="1" applyFill="1"/>
    <xf numFmtId="3" fontId="33"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164"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164"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164"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164" fontId="45" fillId="2" borderId="25" xfId="2" applyFont="1" applyFill="1" applyBorder="1" applyAlignment="1">
      <alignment vertical="center" wrapText="1"/>
    </xf>
    <xf numFmtId="164" fontId="43" fillId="2" borderId="12" xfId="2" applyFont="1" applyFill="1" applyBorder="1" applyAlignment="1">
      <alignment vertical="center" wrapText="1"/>
    </xf>
    <xf numFmtId="3" fontId="43" fillId="2" borderId="36"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164" fontId="41" fillId="2" borderId="12" xfId="2" applyFont="1" applyFill="1" applyBorder="1" applyAlignment="1">
      <alignment vertical="center" wrapText="1"/>
    </xf>
    <xf numFmtId="0" fontId="41" fillId="2" borderId="2" xfId="0"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164" fontId="41" fillId="2" borderId="12" xfId="2" applyFont="1" applyFill="1" applyBorder="1" applyAlignment="1">
      <alignment horizontal="left" vertical="center" wrapText="1"/>
    </xf>
    <xf numFmtId="3" fontId="43" fillId="2" borderId="2" xfId="0" applyNumberFormat="1" applyFont="1" applyFill="1" applyBorder="1" applyAlignment="1">
      <alignment vertical="center" wrapText="1"/>
    </xf>
    <xf numFmtId="164" fontId="41" fillId="2" borderId="0" xfId="2" applyFont="1" applyFill="1" applyBorder="1" applyAlignment="1">
      <alignment horizontal="left" vertical="center" wrapText="1"/>
    </xf>
    <xf numFmtId="164" fontId="43" fillId="2" borderId="12" xfId="2" applyFont="1" applyFill="1" applyBorder="1" applyAlignment="1">
      <alignment horizontal="left" vertical="center" wrapText="1"/>
    </xf>
    <xf numFmtId="164" fontId="45" fillId="2" borderId="2" xfId="2" applyFont="1" applyFill="1" applyBorder="1" applyAlignment="1">
      <alignment vertical="center" wrapText="1"/>
    </xf>
    <xf numFmtId="0" fontId="42" fillId="0" borderId="0" xfId="0" applyFont="1"/>
    <xf numFmtId="164" fontId="41" fillId="0" borderId="12" xfId="2" applyFont="1" applyFill="1" applyBorder="1" applyAlignment="1">
      <alignment vertical="center" wrapText="1"/>
    </xf>
    <xf numFmtId="0" fontId="41" fillId="0" borderId="2" xfId="0" applyFont="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0" fontId="46" fillId="2" borderId="2" xfId="0" applyFont="1" applyFill="1" applyBorder="1" applyAlignment="1">
      <alignment vertical="center" wrapText="1"/>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164" fontId="45" fillId="2" borderId="0" xfId="2" applyFont="1" applyFill="1" applyBorder="1" applyAlignment="1">
      <alignment vertical="center" wrapText="1"/>
    </xf>
    <xf numFmtId="168" fontId="41" fillId="2" borderId="0" xfId="1" applyNumberFormat="1" applyFont="1" applyFill="1" applyAlignment="1">
      <alignment horizontal="center"/>
    </xf>
    <xf numFmtId="164"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164"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164"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164" fontId="41" fillId="2" borderId="0" xfId="2" applyFont="1" applyFill="1" applyAlignment="1">
      <alignment vertical="center"/>
    </xf>
    <xf numFmtId="164"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3" fontId="41" fillId="2" borderId="21" xfId="0" applyNumberFormat="1" applyFont="1" applyFill="1" applyBorder="1" applyAlignment="1">
      <alignment horizontal="center" vertical="center" wrapText="1"/>
    </xf>
    <xf numFmtId="164"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164" fontId="41" fillId="2" borderId="0" xfId="2" applyFont="1" applyFill="1" applyAlignment="1">
      <alignment horizontal="justify" vertical="center"/>
    </xf>
    <xf numFmtId="3" fontId="42" fillId="2" borderId="0" xfId="0" applyNumberFormat="1" applyFont="1" applyFill="1"/>
    <xf numFmtId="164"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164" fontId="34" fillId="0" borderId="12" xfId="2" applyFont="1" applyFill="1" applyBorder="1" applyAlignment="1">
      <alignment vertical="center" wrapText="1"/>
    </xf>
    <xf numFmtId="164" fontId="24" fillId="0" borderId="12" xfId="2" applyFont="1" applyFill="1" applyBorder="1" applyAlignment="1">
      <alignment vertical="center" wrapText="1"/>
    </xf>
    <xf numFmtId="164" fontId="13" fillId="0" borderId="0" xfId="2" applyFont="1" applyFill="1" applyAlignment="1">
      <alignment horizontal="center" vertical="center"/>
    </xf>
    <xf numFmtId="164" fontId="13" fillId="0" borderId="0" xfId="2" applyFont="1" applyFill="1" applyAlignment="1">
      <alignment horizontal="right" vertical="center"/>
    </xf>
    <xf numFmtId="164" fontId="17" fillId="0" borderId="0" xfId="2" applyFont="1" applyFill="1" applyAlignment="1">
      <alignment horizontal="center" vertical="center"/>
    </xf>
    <xf numFmtId="3" fontId="13" fillId="0" borderId="0" xfId="0" applyNumberFormat="1" applyFont="1" applyAlignment="1">
      <alignment horizontal="right" vertical="center"/>
    </xf>
    <xf numFmtId="164" fontId="13" fillId="0" borderId="0" xfId="2" applyFont="1" applyFill="1" applyAlignment="1">
      <alignment horizontal="left" vertical="center"/>
    </xf>
    <xf numFmtId="164"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164" fontId="35" fillId="0" borderId="12" xfId="2" applyFont="1" applyFill="1" applyBorder="1" applyAlignment="1">
      <alignment vertical="center" wrapText="1"/>
    </xf>
    <xf numFmtId="164" fontId="13" fillId="0" borderId="12" xfId="2" applyFont="1" applyFill="1" applyBorder="1" applyAlignment="1">
      <alignment vertical="center"/>
    </xf>
    <xf numFmtId="164" fontId="13" fillId="0" borderId="12" xfId="2" applyFont="1" applyFill="1" applyBorder="1" applyAlignment="1">
      <alignment horizontal="justify" vertical="center" wrapText="1"/>
    </xf>
    <xf numFmtId="164" fontId="17" fillId="0" borderId="41" xfId="2" applyFont="1" applyFill="1" applyBorder="1" applyAlignment="1">
      <alignment vertical="center" wrapText="1"/>
    </xf>
    <xf numFmtId="164" fontId="17" fillId="0" borderId="43" xfId="2" applyFont="1" applyFill="1" applyBorder="1" applyAlignment="1">
      <alignment vertical="center" wrapText="1"/>
    </xf>
    <xf numFmtId="3" fontId="13" fillId="0" borderId="33"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164"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23" fillId="0" borderId="19" xfId="0" applyFont="1" applyBorder="1" applyAlignment="1">
      <alignment horizontal="center" vertical="center" wrapText="1"/>
    </xf>
    <xf numFmtId="164"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4" fontId="25" fillId="2" borderId="19" xfId="0" applyNumberFormat="1" applyFont="1" applyFill="1" applyBorder="1" applyAlignment="1">
      <alignment horizontal="right"/>
    </xf>
    <xf numFmtId="3" fontId="25" fillId="0" borderId="19" xfId="0" applyNumberFormat="1" applyFont="1" applyBorder="1" applyAlignment="1">
      <alignment horizontal="center"/>
    </xf>
    <xf numFmtId="164" fontId="25" fillId="2" borderId="19" xfId="2" applyFont="1" applyFill="1" applyBorder="1" applyAlignment="1">
      <alignment horizontal="center"/>
    </xf>
    <xf numFmtId="164" fontId="0" fillId="2" borderId="0" xfId="2" applyFont="1" applyFill="1"/>
    <xf numFmtId="0" fontId="31" fillId="0" borderId="19" xfId="0" applyFont="1" applyBorder="1" applyAlignment="1">
      <alignment horizontal="left"/>
    </xf>
    <xf numFmtId="164" fontId="25" fillId="0" borderId="19" xfId="2" applyFont="1" applyFill="1" applyBorder="1"/>
    <xf numFmtId="164" fontId="25" fillId="2" borderId="19" xfId="2" applyFont="1" applyFill="1" applyBorder="1"/>
    <xf numFmtId="3" fontId="41" fillId="2" borderId="36"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1" xfId="0" applyFont="1" applyBorder="1" applyAlignment="1">
      <alignment horizontal="center"/>
    </xf>
    <xf numFmtId="0" fontId="13" fillId="0" borderId="32" xfId="0" applyFont="1" applyBorder="1" applyAlignment="1">
      <alignment horizontal="center"/>
    </xf>
    <xf numFmtId="0" fontId="20" fillId="0" borderId="36"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6" xfId="0" applyFont="1" applyBorder="1" applyAlignment="1">
      <alignment horizontal="left"/>
    </xf>
    <xf numFmtId="0" fontId="13" fillId="0" borderId="37" xfId="0" applyFont="1" applyBorder="1" applyAlignment="1">
      <alignment horizontal="left"/>
    </xf>
    <xf numFmtId="0" fontId="13" fillId="0" borderId="33" xfId="0" applyFont="1" applyBorder="1" applyAlignment="1">
      <alignment horizontal="left"/>
    </xf>
    <xf numFmtId="0" fontId="13" fillId="0" borderId="33" xfId="0" applyFont="1" applyBorder="1" applyAlignment="1">
      <alignment horizontal="center"/>
    </xf>
    <xf numFmtId="0" fontId="13" fillId="0" borderId="34"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164"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164"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168" fontId="20" fillId="2" borderId="2" xfId="1" applyNumberFormat="1" applyFont="1" applyFill="1" applyBorder="1" applyAlignment="1">
      <alignment vertical="center" wrapText="1"/>
    </xf>
    <xf numFmtId="164" fontId="20" fillId="2" borderId="10" xfId="2" applyFont="1" applyFill="1" applyBorder="1" applyAlignment="1">
      <alignment vertical="center" wrapText="1"/>
    </xf>
    <xf numFmtId="164" fontId="20" fillId="2" borderId="2" xfId="2" applyFont="1" applyFill="1" applyBorder="1" applyAlignment="1">
      <alignment vertical="center"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3" fontId="0" fillId="2" borderId="0" xfId="0" applyNumberFormat="1" applyFill="1"/>
    <xf numFmtId="164" fontId="0" fillId="2" borderId="0" xfId="0" applyNumberFormat="1" applyFill="1"/>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9" fillId="0" borderId="0" xfId="403" applyFont="1"/>
    <xf numFmtId="3" fontId="56" fillId="2" borderId="19" xfId="0" applyNumberFormat="1" applyFont="1" applyFill="1" applyBorder="1" applyAlignment="1">
      <alignment horizontal="center"/>
    </xf>
    <xf numFmtId="0" fontId="57" fillId="2" borderId="19" xfId="0" applyFont="1" applyFill="1" applyBorder="1"/>
    <xf numFmtId="3" fontId="57" fillId="2" borderId="19" xfId="0" applyNumberFormat="1" applyFont="1" applyFill="1" applyBorder="1" applyAlignment="1">
      <alignment horizontal="center"/>
    </xf>
    <xf numFmtId="0" fontId="57" fillId="2" borderId="19" xfId="0" applyFont="1" applyFill="1" applyBorder="1" applyAlignment="1">
      <alignment horizontal="center"/>
    </xf>
    <xf numFmtId="168" fontId="57" fillId="2" borderId="19" xfId="1" applyNumberFormat="1" applyFont="1" applyFill="1" applyBorder="1" applyAlignment="1">
      <alignment horizontal="center"/>
    </xf>
    <xf numFmtId="0" fontId="25" fillId="2" borderId="11" xfId="0" applyFont="1" applyFill="1" applyBorder="1" applyAlignment="1">
      <alignment horizontal="left"/>
    </xf>
    <xf numFmtId="3" fontId="17" fillId="0" borderId="47" xfId="0" applyNumberFormat="1" applyFont="1" applyBorder="1" applyAlignment="1">
      <alignment horizontal="right" vertical="center" wrapText="1"/>
    </xf>
    <xf numFmtId="3" fontId="17" fillId="0" borderId="0" xfId="0" applyNumberFormat="1" applyFont="1" applyAlignment="1">
      <alignment horizontal="right" vertical="center" wrapText="1"/>
    </xf>
    <xf numFmtId="164" fontId="17" fillId="0" borderId="46" xfId="2" applyFont="1" applyFill="1" applyBorder="1" applyAlignment="1">
      <alignment vertical="center" wrapText="1"/>
    </xf>
    <xf numFmtId="3" fontId="13" fillId="0" borderId="31" xfId="0" applyNumberFormat="1" applyFont="1" applyBorder="1" applyAlignment="1">
      <alignment horizontal="right" vertical="center" wrapText="1"/>
    </xf>
    <xf numFmtId="168" fontId="0" fillId="2" borderId="0" xfId="1" applyNumberFormat="1" applyFont="1" applyFill="1"/>
    <xf numFmtId="0" fontId="59" fillId="2" borderId="19" xfId="6" applyFont="1" applyFill="1" applyBorder="1" applyAlignment="1">
      <alignment horizontal="left"/>
    </xf>
    <xf numFmtId="0" fontId="29" fillId="2" borderId="19" xfId="0" applyFont="1" applyFill="1" applyBorder="1" applyAlignment="1">
      <alignment horizontal="center" vertical="center"/>
    </xf>
    <xf numFmtId="0" fontId="29" fillId="2" borderId="0" xfId="0" applyFont="1" applyFill="1" applyAlignment="1">
      <alignment horizontal="left"/>
    </xf>
    <xf numFmtId="0" fontId="61" fillId="2" borderId="7" xfId="0" applyFont="1" applyFill="1" applyBorder="1" applyAlignment="1">
      <alignment horizontal="left" vertical="top" wrapText="1"/>
    </xf>
    <xf numFmtId="164" fontId="62" fillId="2" borderId="11" xfId="2" applyFont="1" applyFill="1" applyBorder="1" applyAlignment="1">
      <alignment vertical="center" wrapText="1"/>
    </xf>
    <xf numFmtId="3" fontId="62" fillId="2" borderId="19" xfId="0" applyNumberFormat="1" applyFont="1" applyFill="1" applyBorder="1" applyAlignment="1">
      <alignment vertical="center" wrapText="1"/>
    </xf>
    <xf numFmtId="164" fontId="22" fillId="2" borderId="21" xfId="2" applyFont="1" applyFill="1" applyBorder="1" applyAlignment="1">
      <alignment vertical="top" wrapText="1"/>
    </xf>
    <xf numFmtId="0" fontId="61" fillId="2" borderId="4" xfId="0" applyFont="1" applyFill="1" applyBorder="1" applyAlignment="1">
      <alignment horizontal="left" vertical="top" wrapText="1"/>
    </xf>
    <xf numFmtId="164" fontId="62" fillId="2" borderId="39" xfId="2" applyFont="1" applyFill="1" applyBorder="1" applyAlignment="1">
      <alignment vertical="center" wrapText="1"/>
    </xf>
    <xf numFmtId="0" fontId="22" fillId="2" borderId="16" xfId="0" applyFont="1" applyFill="1" applyBorder="1" applyAlignment="1">
      <alignment vertical="center" wrapText="1"/>
    </xf>
    <xf numFmtId="3" fontId="62" fillId="2" borderId="16" xfId="0" applyNumberFormat="1" applyFont="1" applyFill="1" applyBorder="1" applyAlignment="1">
      <alignment vertical="center" wrapText="1"/>
    </xf>
    <xf numFmtId="3" fontId="62" fillId="2" borderId="16" xfId="0" applyNumberFormat="1" applyFont="1" applyFill="1" applyBorder="1" applyAlignment="1">
      <alignment vertical="top" wrapText="1"/>
    </xf>
    <xf numFmtId="164" fontId="62" fillId="2" borderId="40" xfId="2" applyFont="1" applyFill="1" applyBorder="1" applyAlignment="1">
      <alignment vertical="top" wrapText="1"/>
    </xf>
    <xf numFmtId="0" fontId="63" fillId="0" borderId="0" xfId="0" applyFont="1"/>
    <xf numFmtId="0" fontId="70" fillId="0" borderId="0" xfId="0" applyFont="1"/>
    <xf numFmtId="0" fontId="68" fillId="0" borderId="0" xfId="0" applyFont="1" applyAlignment="1">
      <alignment horizontal="center" vertical="top" wrapText="1"/>
    </xf>
    <xf numFmtId="0" fontId="69" fillId="0" borderId="0" xfId="0" applyFont="1" applyAlignment="1">
      <alignment horizontal="left" vertical="top" wrapText="1"/>
    </xf>
    <xf numFmtId="0" fontId="67" fillId="0" borderId="25" xfId="0" applyFont="1" applyBorder="1" applyAlignment="1">
      <alignment horizontal="left" vertical="top" wrapText="1"/>
    </xf>
    <xf numFmtId="0" fontId="67" fillId="0" borderId="25" xfId="0" applyFont="1" applyBorder="1" applyAlignment="1">
      <alignment horizontal="right" vertical="top" wrapText="1"/>
    </xf>
    <xf numFmtId="0" fontId="60" fillId="0" borderId="2" xfId="0" applyFont="1" applyBorder="1" applyAlignment="1">
      <alignment horizontal="left" vertical="top" wrapText="1"/>
    </xf>
    <xf numFmtId="3" fontId="60" fillId="0" borderId="2" xfId="0" applyNumberFormat="1" applyFont="1" applyBorder="1" applyAlignment="1">
      <alignment horizontal="right" vertical="top"/>
    </xf>
    <xf numFmtId="0" fontId="63" fillId="0" borderId="2" xfId="0" applyFont="1" applyBorder="1"/>
    <xf numFmtId="0" fontId="60" fillId="0" borderId="13" xfId="0" applyFont="1" applyBorder="1" applyAlignment="1">
      <alignment horizontal="left" vertical="top" wrapText="1"/>
    </xf>
    <xf numFmtId="3" fontId="60" fillId="0" borderId="13" xfId="0" applyNumberFormat="1" applyFont="1" applyBorder="1" applyAlignment="1">
      <alignment horizontal="right" vertical="top"/>
    </xf>
    <xf numFmtId="0" fontId="67" fillId="6" borderId="19" xfId="0" applyFont="1" applyFill="1" applyBorder="1" applyAlignment="1">
      <alignment horizontal="left" vertical="top" wrapText="1"/>
    </xf>
    <xf numFmtId="3" fontId="67" fillId="6" borderId="19" xfId="0" applyNumberFormat="1" applyFont="1" applyFill="1" applyBorder="1" applyAlignment="1">
      <alignment horizontal="right" vertical="top"/>
    </xf>
    <xf numFmtId="3" fontId="13" fillId="0" borderId="42" xfId="0" applyNumberFormat="1" applyFont="1" applyBorder="1" applyAlignment="1">
      <alignment horizontal="right" vertical="center" wrapText="1"/>
    </xf>
    <xf numFmtId="3" fontId="17" fillId="0" borderId="56" xfId="0" applyNumberFormat="1" applyFont="1" applyBorder="1" applyAlignment="1">
      <alignment horizontal="right" vertical="center" wrapText="1"/>
    </xf>
    <xf numFmtId="168" fontId="63" fillId="0" borderId="0" xfId="1" applyNumberFormat="1" applyFont="1"/>
    <xf numFmtId="168" fontId="63" fillId="0" borderId="0" xfId="0" applyNumberFormat="1" applyFont="1"/>
    <xf numFmtId="0" fontId="64" fillId="0" borderId="0" xfId="0" applyFont="1" applyAlignment="1">
      <alignment vertical="top" wrapText="1"/>
    </xf>
    <xf numFmtId="0" fontId="65" fillId="0" borderId="0" xfId="0" applyFont="1" applyAlignment="1">
      <alignment vertical="top" wrapText="1"/>
    </xf>
    <xf numFmtId="0" fontId="66" fillId="0" borderId="33" xfId="0" applyFont="1" applyBorder="1" applyAlignment="1">
      <alignment vertical="top" wrapText="1"/>
    </xf>
    <xf numFmtId="49" fontId="67" fillId="0" borderId="25" xfId="0" applyNumberFormat="1" applyFont="1" applyBorder="1" applyAlignment="1">
      <alignment horizontal="left" vertical="top" wrapText="1"/>
    </xf>
    <xf numFmtId="49" fontId="60" fillId="0" borderId="2" xfId="0" applyNumberFormat="1" applyFont="1" applyBorder="1" applyAlignment="1">
      <alignment horizontal="left" vertical="top" wrapText="1"/>
    </xf>
    <xf numFmtId="3" fontId="43" fillId="0" borderId="2" xfId="0" applyNumberFormat="1" applyFont="1" applyBorder="1" applyAlignment="1">
      <alignment horizontal="right" vertical="center" wrapText="1"/>
    </xf>
    <xf numFmtId="3" fontId="43" fillId="0" borderId="2" xfId="0" applyNumberFormat="1" applyFont="1" applyBorder="1" applyAlignment="1">
      <alignment vertical="center" wrapText="1"/>
    </xf>
    <xf numFmtId="168" fontId="25" fillId="2" borderId="19" xfId="1" applyNumberFormat="1" applyFont="1" applyFill="1" applyBorder="1" applyAlignment="1">
      <alignment horizontal="left" vertical="top" wrapText="1"/>
    </xf>
    <xf numFmtId="3" fontId="25" fillId="2" borderId="11" xfId="0" applyNumberFormat="1" applyFont="1" applyFill="1" applyBorder="1"/>
    <xf numFmtId="165" fontId="13" fillId="0" borderId="0" xfId="1" applyFont="1"/>
    <xf numFmtId="43" fontId="13" fillId="0" borderId="0" xfId="0" applyNumberFormat="1" applyFont="1"/>
    <xf numFmtId="168" fontId="33" fillId="2" borderId="0" xfId="1" applyNumberFormat="1" applyFont="1" applyFill="1" applyAlignment="1">
      <alignment horizontal="left"/>
    </xf>
    <xf numFmtId="164" fontId="11" fillId="2" borderId="0" xfId="675" applyFont="1" applyFill="1"/>
    <xf numFmtId="168" fontId="20" fillId="2" borderId="1" xfId="1" applyNumberFormat="1" applyFont="1" applyFill="1" applyBorder="1" applyAlignment="1">
      <alignment vertical="top" wrapText="1"/>
    </xf>
    <xf numFmtId="3" fontId="12" fillId="2" borderId="0" xfId="0" applyNumberFormat="1" applyFont="1" applyFill="1"/>
    <xf numFmtId="3" fontId="17" fillId="0" borderId="44" xfId="0" applyNumberFormat="1" applyFont="1" applyBorder="1" applyAlignment="1">
      <alignment horizontal="right" vertical="center" wrapText="1"/>
    </xf>
    <xf numFmtId="3" fontId="41" fillId="0" borderId="2" xfId="0" applyNumberFormat="1" applyFont="1" applyBorder="1" applyAlignment="1">
      <alignment horizontal="right" vertical="center" wrapText="1"/>
    </xf>
    <xf numFmtId="164" fontId="41" fillId="0" borderId="12" xfId="2" applyFont="1" applyFill="1" applyBorder="1" applyAlignment="1">
      <alignment horizontal="left" vertical="center" wrapText="1"/>
    </xf>
    <xf numFmtId="0" fontId="41" fillId="0" borderId="0" xfId="0" applyFont="1" applyAlignment="1">
      <alignment horizontal="left"/>
    </xf>
    <xf numFmtId="3" fontId="41" fillId="0" borderId="0" xfId="0" applyNumberFormat="1" applyFont="1" applyAlignment="1">
      <alignment horizontal="left"/>
    </xf>
    <xf numFmtId="0" fontId="25" fillId="2" borderId="0" xfId="0" applyFont="1" applyFill="1" applyAlignment="1">
      <alignment horizontal="left" vertical="top" wrapText="1"/>
    </xf>
    <xf numFmtId="168" fontId="30" fillId="2" borderId="0" xfId="1" applyNumberFormat="1" applyFont="1" applyFill="1" applyBorder="1" applyAlignment="1">
      <alignment horizontal="right" vertical="top" wrapText="1"/>
    </xf>
    <xf numFmtId="168" fontId="25" fillId="2" borderId="0" xfId="1" applyNumberFormat="1" applyFont="1" applyFill="1" applyBorder="1" applyAlignment="1">
      <alignment horizontal="left" vertical="top" wrapText="1"/>
    </xf>
    <xf numFmtId="14" fontId="32" fillId="0" borderId="19" xfId="0" applyNumberFormat="1" applyFont="1" applyBorder="1" applyAlignment="1">
      <alignment horizontal="center"/>
    </xf>
    <xf numFmtId="0" fontId="32" fillId="0" borderId="19" xfId="0" applyFont="1" applyBorder="1" applyAlignment="1">
      <alignment horizontal="center"/>
    </xf>
    <xf numFmtId="0" fontId="33" fillId="0" borderId="0" xfId="0" applyFont="1"/>
    <xf numFmtId="0" fontId="25" fillId="0" borderId="19" xfId="0" applyFont="1" applyBorder="1" applyAlignment="1">
      <alignment horizontal="left" vertical="top" wrapText="1"/>
    </xf>
    <xf numFmtId="3" fontId="25" fillId="0" borderId="19" xfId="0" applyNumberFormat="1" applyFont="1" applyBorder="1" applyAlignment="1">
      <alignment horizontal="right" vertical="top" wrapText="1"/>
    </xf>
    <xf numFmtId="3" fontId="26" fillId="0" borderId="19" xfId="0" applyNumberFormat="1" applyFont="1" applyBorder="1" applyAlignment="1">
      <alignment horizontal="right" vertical="top" wrapText="1"/>
    </xf>
    <xf numFmtId="0" fontId="26" fillId="0" borderId="19" xfId="0" applyFont="1" applyBorder="1" applyAlignment="1">
      <alignment horizontal="center"/>
    </xf>
    <xf numFmtId="14" fontId="26" fillId="0" borderId="11" xfId="0" applyNumberFormat="1" applyFont="1" applyBorder="1" applyAlignment="1">
      <alignment horizontal="center" vertical="center" wrapText="1"/>
    </xf>
    <xf numFmtId="14" fontId="26" fillId="0" borderId="19" xfId="0" applyNumberFormat="1" applyFont="1" applyBorder="1" applyAlignment="1">
      <alignment horizontal="center" vertical="center" wrapText="1"/>
    </xf>
    <xf numFmtId="0" fontId="26" fillId="0" borderId="19" xfId="0" applyFont="1" applyBorder="1" applyAlignment="1">
      <alignment horizontal="left" vertical="top" wrapText="1"/>
    </xf>
    <xf numFmtId="3" fontId="33" fillId="0" borderId="0" xfId="0" applyNumberFormat="1" applyFont="1"/>
    <xf numFmtId="0" fontId="26" fillId="0" borderId="0" xfId="0" applyFont="1"/>
    <xf numFmtId="168" fontId="26" fillId="0" borderId="0" xfId="1" applyNumberFormat="1" applyFont="1" applyFill="1" applyAlignment="1">
      <alignment horizontal="center"/>
    </xf>
    <xf numFmtId="0" fontId="12" fillId="0" borderId="0" xfId="0" applyFont="1"/>
    <xf numFmtId="0" fontId="25" fillId="0" borderId="11" xfId="0" applyFont="1" applyBorder="1" applyAlignment="1">
      <alignment horizontal="left"/>
    </xf>
    <xf numFmtId="0" fontId="30" fillId="0" borderId="11" xfId="4" applyFont="1" applyBorder="1" applyAlignment="1">
      <alignment horizontal="left"/>
    </xf>
    <xf numFmtId="168" fontId="25" fillId="0" borderId="19" xfId="1" applyNumberFormat="1" applyFont="1" applyFill="1" applyBorder="1"/>
    <xf numFmtId="168" fontId="25" fillId="0" borderId="0" xfId="0" applyNumberFormat="1" applyFont="1"/>
    <xf numFmtId="49" fontId="71" fillId="7" borderId="19" xfId="0" applyNumberFormat="1" applyFont="1" applyFill="1" applyBorder="1" applyAlignment="1">
      <alignment horizontal="center" vertical="center" wrapText="1"/>
    </xf>
    <xf numFmtId="0" fontId="72" fillId="2" borderId="13" xfId="0" applyFont="1" applyFill="1" applyBorder="1" applyAlignment="1">
      <alignment horizontal="left"/>
    </xf>
    <xf numFmtId="3" fontId="73" fillId="0" borderId="13" xfId="0" applyNumberFormat="1" applyFont="1" applyBorder="1" applyAlignment="1">
      <alignment horizontal="right"/>
    </xf>
    <xf numFmtId="0" fontId="72" fillId="2" borderId="13" xfId="0" applyFont="1" applyFill="1" applyBorder="1" applyAlignment="1">
      <alignment horizontal="center"/>
    </xf>
    <xf numFmtId="3" fontId="72" fillId="2" borderId="13" xfId="0" applyNumberFormat="1" applyFont="1" applyFill="1" applyBorder="1" applyAlignment="1">
      <alignment horizontal="center"/>
    </xf>
    <xf numFmtId="3" fontId="73" fillId="0" borderId="13" xfId="0" applyNumberFormat="1" applyFont="1" applyBorder="1" applyAlignment="1">
      <alignment horizontal="center" vertical="center"/>
    </xf>
    <xf numFmtId="0" fontId="73" fillId="0" borderId="13" xfId="0" applyFont="1" applyBorder="1" applyAlignment="1">
      <alignment horizontal="center"/>
    </xf>
    <xf numFmtId="164" fontId="73" fillId="0" borderId="13" xfId="2" applyFont="1" applyBorder="1" applyAlignment="1">
      <alignment horizontal="center"/>
    </xf>
    <xf numFmtId="3" fontId="73" fillId="0" borderId="13" xfId="0" applyNumberFormat="1" applyFont="1" applyBorder="1" applyAlignment="1">
      <alignment horizontal="center"/>
    </xf>
    <xf numFmtId="10" fontId="73" fillId="0" borderId="13" xfId="9" applyNumberFormat="1" applyFont="1" applyBorder="1" applyAlignment="1">
      <alignment horizontal="center"/>
    </xf>
    <xf numFmtId="0" fontId="72" fillId="0" borderId="13" xfId="0" applyFont="1" applyBorder="1" applyAlignment="1">
      <alignment horizontal="left"/>
    </xf>
    <xf numFmtId="3" fontId="72" fillId="0" borderId="19" xfId="0" applyNumberFormat="1" applyFont="1" applyBorder="1" applyAlignment="1">
      <alignment horizontal="center"/>
    </xf>
    <xf numFmtId="164" fontId="73" fillId="0" borderId="13" xfId="2" applyFont="1" applyFill="1" applyBorder="1" applyAlignment="1">
      <alignment horizontal="center"/>
    </xf>
    <xf numFmtId="10" fontId="73" fillId="0" borderId="13" xfId="9" applyNumberFormat="1" applyFont="1" applyFill="1" applyBorder="1" applyAlignment="1">
      <alignment horizontal="center"/>
    </xf>
    <xf numFmtId="3" fontId="72" fillId="0" borderId="13" xfId="0" applyNumberFormat="1" applyFont="1" applyBorder="1" applyAlignment="1">
      <alignment horizontal="center"/>
    </xf>
    <xf numFmtId="0" fontId="74" fillId="4" borderId="54" xfId="0" applyFont="1" applyFill="1" applyBorder="1"/>
    <xf numFmtId="0" fontId="74" fillId="4" borderId="55" xfId="0" applyFont="1" applyFill="1" applyBorder="1"/>
    <xf numFmtId="164" fontId="74" fillId="4" borderId="55" xfId="2" applyFont="1" applyFill="1" applyBorder="1" applyAlignment="1">
      <alignment horizontal="center"/>
    </xf>
    <xf numFmtId="3" fontId="74" fillId="4" borderId="55" xfId="2" applyNumberFormat="1" applyFont="1" applyFill="1" applyBorder="1" applyAlignment="1">
      <alignment horizontal="center" vertical="center"/>
    </xf>
    <xf numFmtId="9" fontId="74" fillId="4" borderId="55" xfId="9" applyFont="1" applyFill="1" applyBorder="1" applyAlignment="1">
      <alignment horizontal="center" vertical="center"/>
    </xf>
    <xf numFmtId="0" fontId="74" fillId="0" borderId="0" xfId="0" applyFont="1"/>
    <xf numFmtId="164" fontId="74" fillId="0" borderId="0" xfId="2" applyFont="1" applyFill="1" applyBorder="1" applyAlignment="1">
      <alignment horizontal="center"/>
    </xf>
    <xf numFmtId="3" fontId="74" fillId="0" borderId="0" xfId="2" applyNumberFormat="1" applyFont="1" applyFill="1" applyBorder="1" applyAlignment="1">
      <alignment horizontal="center" vertical="center"/>
    </xf>
    <xf numFmtId="9" fontId="74" fillId="0" borderId="0" xfId="9" applyFont="1" applyFill="1" applyBorder="1" applyAlignment="1">
      <alignment horizontal="center" vertical="center"/>
    </xf>
    <xf numFmtId="0" fontId="13" fillId="2" borderId="0" xfId="0" applyFont="1" applyFill="1" applyAlignment="1">
      <alignment horizontal="center" vertical="center" wrapText="1"/>
    </xf>
    <xf numFmtId="0" fontId="23" fillId="5" borderId="0" xfId="0" applyFont="1" applyFill="1" applyAlignment="1">
      <alignment horizontal="left"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3" fontId="23" fillId="5" borderId="0" xfId="0" applyNumberFormat="1" applyFont="1" applyFill="1" applyAlignment="1">
      <alignment horizontal="center" vertical="center"/>
    </xf>
    <xf numFmtId="10" fontId="23" fillId="0" borderId="0" xfId="0" applyNumberFormat="1" applyFont="1" applyAlignment="1">
      <alignment horizontal="center" vertical="center"/>
    </xf>
    <xf numFmtId="168" fontId="20" fillId="2" borderId="25" xfId="1" applyNumberFormat="1" applyFont="1" applyFill="1" applyBorder="1" applyAlignment="1">
      <alignment vertical="top" wrapText="1"/>
    </xf>
    <xf numFmtId="3" fontId="19" fillId="2" borderId="36" xfId="0" applyNumberFormat="1" applyFont="1" applyFill="1" applyBorder="1" applyAlignment="1">
      <alignment vertical="center" wrapText="1"/>
    </xf>
    <xf numFmtId="3" fontId="23" fillId="2" borderId="36" xfId="0" applyNumberFormat="1" applyFont="1" applyFill="1" applyBorder="1" applyAlignment="1">
      <alignment vertical="center" wrapText="1"/>
    </xf>
    <xf numFmtId="3" fontId="20" fillId="2" borderId="36" xfId="0" applyNumberFormat="1" applyFont="1" applyFill="1" applyBorder="1" applyAlignment="1">
      <alignment vertical="center" wrapText="1"/>
    </xf>
    <xf numFmtId="3" fontId="62" fillId="2" borderId="13" xfId="0" applyNumberFormat="1" applyFont="1" applyFill="1" applyBorder="1" applyAlignment="1">
      <alignment vertical="top" wrapText="1"/>
    </xf>
    <xf numFmtId="168" fontId="20" fillId="2" borderId="2" xfId="1" applyNumberFormat="1" applyFont="1" applyFill="1" applyBorder="1" applyAlignment="1">
      <alignment vertical="top" wrapText="1"/>
    </xf>
    <xf numFmtId="168" fontId="20" fillId="2" borderId="13" xfId="1" applyNumberFormat="1" applyFont="1" applyFill="1" applyBorder="1" applyAlignment="1">
      <alignment vertical="top" wrapText="1"/>
    </xf>
    <xf numFmtId="3" fontId="22" fillId="2" borderId="16" xfId="0" applyNumberFormat="1" applyFont="1" applyFill="1" applyBorder="1" applyAlignment="1">
      <alignment vertical="center" wrapText="1"/>
    </xf>
    <xf numFmtId="168" fontId="25" fillId="2" borderId="19" xfId="0" applyNumberFormat="1" applyFont="1" applyFill="1" applyBorder="1" applyAlignment="1">
      <alignment horizontal="right"/>
    </xf>
    <xf numFmtId="3" fontId="41" fillId="0" borderId="19" xfId="0" applyNumberFormat="1" applyFont="1" applyBorder="1" applyAlignment="1">
      <alignment horizontal="center" vertical="center" wrapText="1"/>
    </xf>
    <xf numFmtId="3" fontId="26" fillId="0" borderId="13" xfId="0" applyNumberFormat="1" applyFont="1" applyBorder="1"/>
    <xf numFmtId="0" fontId="25" fillId="0" borderId="13" xfId="0" applyFont="1" applyBorder="1"/>
    <xf numFmtId="168" fontId="25" fillId="0" borderId="13" xfId="1" applyNumberFormat="1" applyFont="1" applyFill="1" applyBorder="1" applyAlignment="1">
      <alignment horizontal="center"/>
    </xf>
    <xf numFmtId="3" fontId="26" fillId="0" borderId="19" xfId="0" applyNumberFormat="1" applyFont="1" applyBorder="1"/>
    <xf numFmtId="0" fontId="26" fillId="0" borderId="19" xfId="0" applyFont="1" applyBorder="1" applyAlignment="1">
      <alignment horizontal="left"/>
    </xf>
    <xf numFmtId="0" fontId="42" fillId="0" borderId="0" xfId="84" applyFont="1"/>
    <xf numFmtId="3" fontId="42" fillId="0" borderId="0" xfId="84" applyNumberFormat="1" applyFont="1"/>
    <xf numFmtId="0" fontId="42" fillId="2" borderId="0" xfId="84" applyFont="1" applyFill="1"/>
    <xf numFmtId="3" fontId="42" fillId="2" borderId="0" xfId="84" applyNumberFormat="1" applyFont="1" applyFill="1"/>
    <xf numFmtId="0" fontId="32" fillId="2" borderId="19" xfId="0" applyFont="1" applyFill="1" applyBorder="1" applyAlignment="1">
      <alignment horizontal="left" vertical="center"/>
    </xf>
    <xf numFmtId="164" fontId="77" fillId="2" borderId="0" xfId="675" applyFont="1" applyFill="1" applyAlignment="1">
      <alignment horizontal="left" vertical="center"/>
    </xf>
    <xf numFmtId="3" fontId="80" fillId="2" borderId="0" xfId="0" applyNumberFormat="1" applyFont="1" applyFill="1" applyAlignment="1">
      <alignment vertical="center"/>
    </xf>
    <xf numFmtId="3" fontId="82" fillId="2" borderId="29" xfId="0" applyNumberFormat="1" applyFont="1" applyFill="1" applyBorder="1" applyAlignment="1">
      <alignment horizontal="center" vertical="center" wrapText="1"/>
    </xf>
    <xf numFmtId="3" fontId="82" fillId="2" borderId="30" xfId="0" applyNumberFormat="1" applyFont="1" applyFill="1" applyBorder="1" applyAlignment="1">
      <alignment horizontal="center" vertical="center" wrapText="1"/>
    </xf>
    <xf numFmtId="3" fontId="81" fillId="2" borderId="2" xfId="0" applyNumberFormat="1" applyFont="1" applyFill="1" applyBorder="1" applyAlignment="1">
      <alignment horizontal="center" vertical="center" wrapText="1"/>
    </xf>
    <xf numFmtId="3" fontId="81" fillId="2" borderId="1" xfId="0" applyNumberFormat="1" applyFont="1" applyFill="1" applyBorder="1" applyAlignment="1">
      <alignment horizontal="center" vertical="center" wrapText="1"/>
    </xf>
    <xf numFmtId="164" fontId="81" fillId="2" borderId="3" xfId="675" applyFont="1" applyFill="1" applyBorder="1" applyAlignment="1">
      <alignment vertical="center" wrapText="1"/>
    </xf>
    <xf numFmtId="164" fontId="83" fillId="2" borderId="8" xfId="675" applyFont="1" applyFill="1" applyBorder="1" applyAlignment="1">
      <alignment vertical="center" wrapText="1"/>
    </xf>
    <xf numFmtId="3" fontId="83" fillId="2" borderId="9" xfId="0" applyNumberFormat="1" applyFont="1" applyFill="1" applyBorder="1" applyAlignment="1">
      <alignment horizontal="center" vertical="center" wrapText="1"/>
    </xf>
    <xf numFmtId="164" fontId="81" fillId="2" borderId="8" xfId="675" applyFont="1" applyFill="1" applyBorder="1" applyAlignment="1">
      <alignment vertical="center" wrapText="1"/>
    </xf>
    <xf numFmtId="3" fontId="81" fillId="0" borderId="2" xfId="0" applyNumberFormat="1" applyFont="1" applyBorder="1" applyAlignment="1">
      <alignment horizontal="center" vertical="center" wrapText="1"/>
    </xf>
    <xf numFmtId="3" fontId="81" fillId="2" borderId="27" xfId="0" applyNumberFormat="1" applyFont="1" applyFill="1" applyBorder="1" applyAlignment="1">
      <alignment horizontal="center" vertical="center" wrapText="1"/>
    </xf>
    <xf numFmtId="164" fontId="81" fillId="2" borderId="8" xfId="675" applyFont="1" applyFill="1" applyBorder="1" applyAlignment="1">
      <alignment horizontal="center" vertical="center" wrapText="1"/>
    </xf>
    <xf numFmtId="164" fontId="81" fillId="2" borderId="7" xfId="675" applyFont="1" applyFill="1" applyBorder="1" applyAlignment="1">
      <alignment vertical="center" wrapText="1"/>
    </xf>
    <xf numFmtId="164" fontId="83" fillId="2" borderId="8" xfId="675" applyFont="1" applyFill="1" applyBorder="1" applyAlignment="1">
      <alignment horizontal="left" vertical="center" wrapText="1"/>
    </xf>
    <xf numFmtId="164" fontId="81" fillId="2" borderId="8" xfId="675" applyFont="1" applyFill="1" applyBorder="1" applyAlignment="1">
      <alignment horizontal="left" vertical="center" wrapText="1"/>
    </xf>
    <xf numFmtId="3" fontId="81" fillId="2" borderId="6" xfId="0" applyNumberFormat="1" applyFont="1" applyFill="1" applyBorder="1" applyAlignment="1">
      <alignment horizontal="center" vertical="center" wrapText="1"/>
    </xf>
    <xf numFmtId="3" fontId="81" fillId="2" borderId="28" xfId="0" applyNumberFormat="1" applyFont="1" applyFill="1" applyBorder="1" applyAlignment="1">
      <alignment horizontal="center" vertical="center" wrapText="1"/>
    </xf>
    <xf numFmtId="164" fontId="83" fillId="2" borderId="4" xfId="675" applyFont="1" applyFill="1" applyBorder="1" applyAlignment="1">
      <alignment vertical="center" wrapText="1"/>
    </xf>
    <xf numFmtId="3" fontId="83" fillId="2" borderId="5" xfId="0" applyNumberFormat="1" applyFont="1" applyFill="1" applyBorder="1" applyAlignment="1">
      <alignment horizontal="center" vertical="center" wrapText="1"/>
    </xf>
    <xf numFmtId="164" fontId="84" fillId="2" borderId="0" xfId="675" applyFont="1" applyFill="1" applyAlignment="1">
      <alignment horizontal="center" vertical="center"/>
    </xf>
    <xf numFmtId="0" fontId="26" fillId="0" borderId="0" xfId="0" applyFont="1" applyAlignment="1">
      <alignment horizontal="left" vertical="top" wrapText="1"/>
    </xf>
    <xf numFmtId="3" fontId="26" fillId="0" borderId="0" xfId="0" applyNumberFormat="1" applyFont="1" applyAlignment="1">
      <alignment horizontal="right" vertical="top" wrapText="1"/>
    </xf>
    <xf numFmtId="0" fontId="13" fillId="2" borderId="2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11" xfId="0" applyFont="1" applyFill="1" applyBorder="1" applyAlignment="1">
      <alignment horizontal="center" vertical="center"/>
    </xf>
    <xf numFmtId="0" fontId="19" fillId="2" borderId="37" xfId="0" applyFont="1" applyFill="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3" fillId="0" borderId="35" xfId="0" applyFont="1" applyBorder="1" applyAlignment="1">
      <alignment horizontal="left"/>
    </xf>
    <xf numFmtId="0" fontId="13" fillId="0" borderId="31" xfId="0" applyFont="1" applyBorder="1" applyAlignment="1">
      <alignment horizontal="left"/>
    </xf>
    <xf numFmtId="0" fontId="34" fillId="2" borderId="31" xfId="0" applyFont="1" applyFill="1" applyBorder="1" applyAlignment="1">
      <alignment horizontal="center" vertical="center"/>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19"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0" borderId="19" xfId="0" applyFont="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38" fillId="2" borderId="0" xfId="0" applyFont="1" applyFill="1" applyAlignment="1">
      <alignment horizontal="center"/>
    </xf>
    <xf numFmtId="0" fontId="17" fillId="2" borderId="0" xfId="0" applyFont="1" applyFill="1" applyAlignment="1">
      <alignment horizont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23" fillId="5" borderId="25"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13" xfId="0" applyFont="1" applyFill="1" applyBorder="1" applyAlignment="1">
      <alignment horizontal="center" vertical="center"/>
    </xf>
    <xf numFmtId="0" fontId="13" fillId="0" borderId="35" xfId="0" applyFont="1" applyBorder="1" applyAlignment="1">
      <alignment horizontal="left" vertical="top" wrapText="1"/>
    </xf>
    <xf numFmtId="0" fontId="13" fillId="0" borderId="31" xfId="0" applyFont="1" applyBorder="1" applyAlignment="1">
      <alignment horizontal="left" vertical="top" wrapText="1"/>
    </xf>
    <xf numFmtId="0" fontId="13" fillId="0" borderId="36" xfId="0" applyFont="1" applyBorder="1" applyAlignment="1">
      <alignment horizontal="left" vertical="top" wrapText="1"/>
    </xf>
    <xf numFmtId="0" fontId="13" fillId="0" borderId="0" xfId="0" applyFont="1" applyAlignment="1">
      <alignment horizontal="left" vertical="top" wrapText="1"/>
    </xf>
    <xf numFmtId="0" fontId="15" fillId="2" borderId="36" xfId="0" applyFont="1" applyFill="1" applyBorder="1" applyAlignment="1">
      <alignment horizontal="center" vertical="center" wrapText="1"/>
    </xf>
    <xf numFmtId="0" fontId="34" fillId="2" borderId="32"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58" fillId="2" borderId="0" xfId="0" applyFont="1" applyFill="1" applyAlignment="1">
      <alignment horizontal="center"/>
    </xf>
    <xf numFmtId="3" fontId="41" fillId="2" borderId="45" xfId="0" applyNumberFormat="1" applyFont="1" applyFill="1" applyBorder="1" applyAlignment="1">
      <alignment horizontal="center" vertical="center" wrapText="1"/>
    </xf>
    <xf numFmtId="3" fontId="41" fillId="2" borderId="13" xfId="0" applyNumberFormat="1" applyFont="1" applyFill="1" applyBorder="1" applyAlignment="1">
      <alignment horizontal="center" vertical="center" wrapText="1"/>
    </xf>
    <xf numFmtId="0" fontId="39" fillId="2" borderId="0" xfId="0" applyFont="1" applyFill="1" applyAlignment="1">
      <alignment horizontal="center" vertical="center"/>
    </xf>
    <xf numFmtId="164"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164" fontId="43" fillId="2" borderId="46" xfId="2" applyFont="1" applyFill="1" applyBorder="1" applyAlignment="1">
      <alignment horizontal="center" vertical="center" wrapText="1"/>
    </xf>
    <xf numFmtId="164" fontId="43" fillId="2" borderId="22" xfId="2" applyFont="1" applyFill="1" applyBorder="1" applyAlignment="1">
      <alignment horizontal="center" vertical="center" wrapText="1"/>
    </xf>
    <xf numFmtId="3" fontId="43" fillId="2" borderId="45" xfId="0" applyNumberFormat="1"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1" fillId="2" borderId="45" xfId="0" applyFont="1" applyFill="1" applyBorder="1" applyAlignment="1">
      <alignment vertical="center" wrapText="1"/>
    </xf>
    <xf numFmtId="0" fontId="41" fillId="2" borderId="13" xfId="0" applyFont="1" applyFill="1" applyBorder="1" applyAlignment="1">
      <alignment vertical="center" wrapText="1"/>
    </xf>
    <xf numFmtId="3" fontId="41" fillId="2" borderId="44" xfId="0" applyNumberFormat="1" applyFont="1" applyFill="1" applyBorder="1" applyAlignment="1">
      <alignment horizontal="center" vertical="center" wrapText="1"/>
    </xf>
    <xf numFmtId="3" fontId="41" fillId="2" borderId="14" xfId="0" applyNumberFormat="1" applyFont="1" applyFill="1" applyBorder="1" applyAlignment="1">
      <alignment horizontal="center" vertical="center" wrapText="1"/>
    </xf>
    <xf numFmtId="164" fontId="41" fillId="2" borderId="46" xfId="2" applyFont="1" applyFill="1" applyBorder="1" applyAlignment="1">
      <alignment vertical="center" wrapText="1"/>
    </xf>
    <xf numFmtId="164" fontId="41" fillId="2" borderId="43" xfId="2" applyFont="1" applyFill="1" applyBorder="1" applyAlignment="1">
      <alignment vertical="center" wrapText="1"/>
    </xf>
    <xf numFmtId="3" fontId="17" fillId="0" borderId="47"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4"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164" fontId="13" fillId="0" borderId="46" xfId="2" applyFont="1" applyFill="1" applyBorder="1" applyAlignment="1">
      <alignment vertical="center" wrapText="1"/>
    </xf>
    <xf numFmtId="164" fontId="13" fillId="0" borderId="22" xfId="2" applyFont="1" applyFill="1" applyBorder="1" applyAlignment="1">
      <alignment vertical="center" wrapText="1"/>
    </xf>
    <xf numFmtId="0" fontId="40" fillId="0" borderId="0" xfId="0" applyFont="1" applyAlignment="1">
      <alignment horizontal="center" vertical="center"/>
    </xf>
    <xf numFmtId="164" fontId="13" fillId="0" borderId="0" xfId="2" applyFont="1" applyFill="1" applyAlignment="1">
      <alignment horizontal="center" vertical="center"/>
    </xf>
    <xf numFmtId="164" fontId="17" fillId="0" borderId="0" xfId="2" applyFont="1" applyFill="1" applyAlignment="1">
      <alignment horizontal="center"/>
    </xf>
    <xf numFmtId="3" fontId="85" fillId="0" borderId="0" xfId="0" applyNumberFormat="1" applyFont="1" applyAlignment="1">
      <alignment horizontal="left"/>
    </xf>
    <xf numFmtId="164" fontId="76" fillId="2" borderId="0" xfId="675" applyFont="1" applyFill="1" applyAlignment="1">
      <alignment horizontal="center" vertical="center"/>
    </xf>
    <xf numFmtId="164" fontId="77" fillId="2" borderId="0" xfId="675" applyFont="1" applyFill="1" applyAlignment="1">
      <alignment horizontal="center" vertical="center"/>
    </xf>
    <xf numFmtId="164" fontId="78" fillId="2" borderId="0" xfId="675" applyFont="1" applyFill="1" applyAlignment="1">
      <alignment horizontal="center" vertical="center"/>
    </xf>
    <xf numFmtId="164" fontId="79" fillId="2" borderId="0" xfId="675" applyFont="1" applyFill="1" applyAlignment="1">
      <alignment horizontal="center" vertical="center"/>
    </xf>
    <xf numFmtId="164" fontId="81" fillId="2" borderId="48" xfId="675" applyFont="1" applyFill="1" applyBorder="1" applyAlignment="1">
      <alignment horizontal="center"/>
    </xf>
    <xf numFmtId="164" fontId="81" fillId="2" borderId="7" xfId="675" applyFont="1" applyFill="1" applyBorder="1" applyAlignment="1">
      <alignment horizontal="center"/>
    </xf>
    <xf numFmtId="0" fontId="49" fillId="2" borderId="21" xfId="0" applyFont="1" applyFill="1" applyBorder="1" applyAlignment="1">
      <alignment horizontal="center" vertical="center" wrapText="1"/>
    </xf>
    <xf numFmtId="164" fontId="14" fillId="2" borderId="0" xfId="2" applyFont="1" applyFill="1" applyAlignment="1">
      <alignment horizontal="center" vertical="center"/>
    </xf>
    <xf numFmtId="164" fontId="26" fillId="2" borderId="0" xfId="2" applyFont="1" applyFill="1" applyAlignment="1">
      <alignment horizontal="center" vertical="center"/>
    </xf>
    <xf numFmtId="164" fontId="20" fillId="2" borderId="0" xfId="2" applyFont="1" applyFill="1" applyAlignment="1">
      <alignment horizontal="center" vertical="center"/>
    </xf>
    <xf numFmtId="164" fontId="49" fillId="2" borderId="48" xfId="2" applyFont="1" applyFill="1" applyBorder="1" applyAlignment="1">
      <alignment horizontal="center" vertical="center" wrapText="1"/>
    </xf>
    <xf numFmtId="164" fontId="49" fillId="2" borderId="3" xfId="2" applyFont="1" applyFill="1" applyBorder="1" applyAlignment="1">
      <alignment horizontal="center" vertical="center" wrapText="1"/>
    </xf>
    <xf numFmtId="164" fontId="49" fillId="2" borderId="7" xfId="2" applyFont="1" applyFill="1" applyBorder="1" applyAlignment="1">
      <alignment horizontal="center" vertical="center" wrapText="1"/>
    </xf>
    <xf numFmtId="164" fontId="49" fillId="2" borderId="45" xfId="2" applyFont="1" applyFill="1" applyBorder="1" applyAlignment="1">
      <alignment horizontal="center" vertical="center" wrapText="1"/>
    </xf>
    <xf numFmtId="164" fontId="49" fillId="2" borderId="2" xfId="2" applyFont="1" applyFill="1" applyBorder="1" applyAlignment="1">
      <alignment horizontal="center" vertical="center" wrapText="1"/>
    </xf>
    <xf numFmtId="164" fontId="49" fillId="2" borderId="13" xfId="2" applyFont="1" applyFill="1" applyBorder="1" applyAlignment="1">
      <alignment horizontal="center" vertical="center" wrapText="1"/>
    </xf>
    <xf numFmtId="0" fontId="49" fillId="2" borderId="50" xfId="0" applyFont="1" applyFill="1" applyBorder="1" applyAlignment="1">
      <alignment horizontal="center" vertical="center" wrapText="1"/>
    </xf>
    <xf numFmtId="0" fontId="49" fillId="2" borderId="51" xfId="0" applyFont="1" applyFill="1" applyBorder="1" applyAlignment="1">
      <alignment horizontal="center" vertical="center" wrapText="1"/>
    </xf>
    <xf numFmtId="0" fontId="49" fillId="2" borderId="49" xfId="0" applyFont="1" applyFill="1" applyBorder="1" applyAlignment="1">
      <alignment horizontal="center" vertical="center" wrapText="1"/>
    </xf>
    <xf numFmtId="0" fontId="49" fillId="2" borderId="49" xfId="0" applyFont="1" applyFill="1" applyBorder="1" applyAlignment="1">
      <alignment horizontal="center" vertical="top" wrapText="1"/>
    </xf>
    <xf numFmtId="0" fontId="49" fillId="2" borderId="30" xfId="0" applyFont="1" applyFill="1" applyBorder="1" applyAlignment="1">
      <alignment horizontal="center" vertical="top" wrapText="1"/>
    </xf>
    <xf numFmtId="0" fontId="49" fillId="2" borderId="25"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49" fillId="2" borderId="33" xfId="0" applyFont="1" applyFill="1" applyBorder="1" applyAlignment="1">
      <alignment horizontal="center" vertical="center" wrapText="1"/>
    </xf>
    <xf numFmtId="3" fontId="49" fillId="2" borderId="25" xfId="0" applyNumberFormat="1" applyFont="1" applyFill="1" applyBorder="1" applyAlignment="1">
      <alignment horizontal="center" vertical="center" wrapText="1"/>
    </xf>
    <xf numFmtId="3" fontId="49" fillId="2" borderId="13" xfId="0" applyNumberFormat="1" applyFont="1" applyFill="1" applyBorder="1" applyAlignment="1">
      <alignment horizontal="center" vertical="center" wrapText="1"/>
    </xf>
    <xf numFmtId="0" fontId="49" fillId="2" borderId="2" xfId="0"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25" fillId="0" borderId="0" xfId="0" applyFont="1" applyAlignment="1">
      <alignment horizontal="left" wrapText="1"/>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30" fillId="0" borderId="0" xfId="0" applyFont="1" applyAlignment="1">
      <alignment horizontal="left" wrapText="1"/>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xf numFmtId="0" fontId="32" fillId="2" borderId="19" xfId="0" applyFont="1" applyFill="1" applyBorder="1" applyAlignment="1">
      <alignment horizontal="left" vertical="center"/>
    </xf>
    <xf numFmtId="0" fontId="32" fillId="2" borderId="19" xfId="0" applyFont="1" applyFill="1" applyBorder="1" applyAlignment="1">
      <alignment horizontal="center" vertical="center"/>
    </xf>
    <xf numFmtId="0" fontId="28" fillId="2" borderId="0" xfId="0" applyFont="1" applyFill="1" applyAlignment="1">
      <alignment horizontal="left"/>
    </xf>
    <xf numFmtId="0" fontId="29" fillId="2" borderId="53" xfId="0" applyFont="1" applyFill="1" applyBorder="1" applyAlignment="1">
      <alignment horizontal="left"/>
    </xf>
    <xf numFmtId="0" fontId="29" fillId="2" borderId="8" xfId="0" applyFont="1" applyFill="1" applyBorder="1" applyAlignment="1">
      <alignment horizontal="left"/>
    </xf>
    <xf numFmtId="0" fontId="29" fillId="2" borderId="29" xfId="0" applyFont="1" applyFill="1" applyBorder="1" applyAlignment="1">
      <alignment horizontal="center" wrapText="1"/>
    </xf>
    <xf numFmtId="0" fontId="29" fillId="2" borderId="19" xfId="0" applyFont="1" applyFill="1" applyBorder="1" applyAlignment="1">
      <alignment horizontal="center" wrapText="1"/>
    </xf>
    <xf numFmtId="0" fontId="26" fillId="2" borderId="19" xfId="0" applyFont="1" applyFill="1" applyBorder="1" applyAlignment="1">
      <alignment horizontal="center" vertical="center" wrapText="1"/>
    </xf>
    <xf numFmtId="0" fontId="32" fillId="0" borderId="19" xfId="0" applyFont="1" applyBorder="1" applyAlignment="1">
      <alignment horizontal="center" vertical="center"/>
    </xf>
    <xf numFmtId="0" fontId="26" fillId="0" borderId="25" xfId="0" applyFont="1" applyBorder="1" applyAlignment="1">
      <alignment horizontal="center" vertical="center"/>
    </xf>
    <xf numFmtId="0" fontId="26" fillId="0" borderId="13" xfId="0" applyFont="1" applyBorder="1" applyAlignment="1">
      <alignment horizontal="center" vertical="center"/>
    </xf>
    <xf numFmtId="0" fontId="26" fillId="2" borderId="38"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2" xfId="0" applyFont="1" applyFill="1" applyBorder="1" applyAlignment="1">
      <alignment horizontal="center" wrapText="1"/>
    </xf>
    <xf numFmtId="0" fontId="29" fillId="2" borderId="21" xfId="0" applyFont="1" applyFill="1" applyBorder="1" applyAlignment="1">
      <alignment horizontal="center" wrapText="1"/>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5" fillId="2" borderId="0" xfId="0" applyFont="1" applyFill="1" applyAlignment="1">
      <alignment horizontal="left" vertical="top" wrapText="1"/>
    </xf>
    <xf numFmtId="0" fontId="26" fillId="2" borderId="25" xfId="0" applyFont="1" applyFill="1" applyBorder="1" applyAlignment="1">
      <alignment horizontal="left"/>
    </xf>
    <xf numFmtId="0" fontId="26" fillId="2" borderId="13" xfId="0" applyFont="1" applyFill="1" applyBorder="1" applyAlignment="1">
      <alignment horizontal="left"/>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tima.ozorio/Downloads/6-COMPOSICION%20ACCIONARIA%20U-PARAGUAY%2030-06-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06/Trimestral/Master%20correcto/Para%20firma/ok/UENO%20CBSA%20Junio2023_EstadosFinancier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4/06/Flujo%20UENO%20CBSA%20CNV%20Junio%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12/para%20firma/UENO%20C.B.S.A_-_Balances_a_DICIEMBRE_D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ACCIONISTAS"/>
      <sheetName val="Hoja1"/>
      <sheetName val="Hoja2"/>
      <sheetName val="Capital Integrado"/>
      <sheetName val="RESUMEN CAPITAL SOCIAL"/>
      <sheetName val="APORTE IRREVOCABLE"/>
    </sheetNames>
    <sheetDataSet>
      <sheetData sheetId="0" refreshError="1"/>
      <sheetData sheetId="1" refreshError="1"/>
      <sheetData sheetId="2" refreshError="1"/>
      <sheetData sheetId="3">
        <row r="11">
          <cell r="J11">
            <v>1000000</v>
          </cell>
        </row>
        <row r="12">
          <cell r="J12">
            <v>12793000000</v>
          </cell>
        </row>
        <row r="13">
          <cell r="J13">
            <v>18777000000</v>
          </cell>
        </row>
        <row r="14">
          <cell r="J14">
            <v>205503000000</v>
          </cell>
        </row>
        <row r="15">
          <cell r="J15">
            <v>1000000</v>
          </cell>
        </row>
        <row r="16">
          <cell r="J16">
            <v>1000000</v>
          </cell>
        </row>
        <row r="17">
          <cell r="J17">
            <v>1292000000</v>
          </cell>
        </row>
        <row r="18">
          <cell r="J18">
            <v>748000000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sheetData sheetId="1"/>
      <sheetData sheetId="2">
        <row r="12">
          <cell r="B12" t="str">
            <v>INGRESOS OPERATIVOS</v>
          </cell>
          <cell r="C12">
            <v>3504022420</v>
          </cell>
        </row>
        <row r="13">
          <cell r="B13" t="str">
            <v>Comisiones por operaciones en rueda</v>
          </cell>
          <cell r="C13"/>
        </row>
        <row r="14">
          <cell r="B14" t="str">
            <v>- Por intermediación de acciones en rueda</v>
          </cell>
          <cell r="C14">
            <v>0</v>
          </cell>
        </row>
        <row r="15">
          <cell r="B15" t="str">
            <v>- Por intermediación de renta fija en rueda</v>
          </cell>
          <cell r="C15">
            <v>0</v>
          </cell>
        </row>
        <row r="16">
          <cell r="B16"/>
          <cell r="C16"/>
        </row>
        <row r="17">
          <cell r="B17" t="str">
            <v>Comisiones por operaciones fuera de rueda</v>
          </cell>
          <cell r="C17"/>
        </row>
        <row r="18">
          <cell r="B18" t="str">
            <v>- Por intermediación de acciones en rueda</v>
          </cell>
          <cell r="C18">
            <v>0</v>
          </cell>
        </row>
        <row r="19">
          <cell r="B19" t="str">
            <v>- Por intermediación de renta fija en rueda</v>
          </cell>
          <cell r="C19">
            <v>0</v>
          </cell>
        </row>
        <row r="20">
          <cell r="B20"/>
          <cell r="C20"/>
        </row>
        <row r="21">
          <cell r="B21" t="str">
            <v>Comisiones por contratos de colocación primaria</v>
          </cell>
          <cell r="C21"/>
        </row>
        <row r="22">
          <cell r="B22" t="str">
            <v>-Comisiones por contratos de colocación primaria de acciones</v>
          </cell>
          <cell r="C22">
            <v>0</v>
          </cell>
        </row>
        <row r="23">
          <cell r="B23" t="str">
            <v>-Comisiones por contratos de colocación primaria de renta fija</v>
          </cell>
          <cell r="C23">
            <v>0</v>
          </cell>
        </row>
        <row r="24">
          <cell r="B24" t="str">
            <v>-Ingresos por administración de cartera</v>
          </cell>
          <cell r="C24">
            <v>0</v>
          </cell>
        </row>
        <row r="25">
          <cell r="B25" t="str">
            <v>Ingresos por custodia de valores</v>
          </cell>
          <cell r="C25">
            <v>0</v>
          </cell>
        </row>
        <row r="26">
          <cell r="B26" t="str">
            <v>Ingresos por asesoría financiera (Nota 5 - V)</v>
          </cell>
          <cell r="C26">
            <v>66654050</v>
          </cell>
        </row>
        <row r="27">
          <cell r="B27" t="str">
            <v>Ingresos por intereses y dividendos de cartera propia (Nota 5- v)</v>
          </cell>
          <cell r="C27">
            <v>462955201</v>
          </cell>
        </row>
        <row r="28">
          <cell r="B28" t="str">
            <v>Ingresos por venta de cartera propia (Nota 5- v)</v>
          </cell>
          <cell r="C28">
            <v>2972500000</v>
          </cell>
        </row>
        <row r="29">
          <cell r="B29" t="str">
            <v>Ingresos por venta de cartera propia a personas y empresas relacionadas (Nota 5- v)</v>
          </cell>
          <cell r="C29">
            <v>0</v>
          </cell>
        </row>
        <row r="30">
          <cell r="B30" t="str">
            <v>Ingresos por operaciones y servicios a personas relacionadas )</v>
          </cell>
          <cell r="C30">
            <v>0</v>
          </cell>
        </row>
        <row r="31">
          <cell r="B31" t="str">
            <v>Ingresos por operaciones y servicios extrabursátiles (Nota V)</v>
          </cell>
          <cell r="C31">
            <v>200621</v>
          </cell>
        </row>
        <row r="32">
          <cell r="B32" t="str">
            <v>Otros Ingresos Operativos  Nota 5- V</v>
          </cell>
          <cell r="C32">
            <v>1712548</v>
          </cell>
        </row>
        <row r="33">
          <cell r="B33"/>
        </row>
        <row r="34">
          <cell r="B34"/>
          <cell r="C34"/>
        </row>
        <row r="35">
          <cell r="B35" t="str">
            <v>GASTOS OPERATIVOS (Nota 5 – w)</v>
          </cell>
          <cell r="C35">
            <v>-2976031204</v>
          </cell>
        </row>
        <row r="36">
          <cell r="B36" t="str">
            <v>Gastos por comisiones y servicios</v>
          </cell>
          <cell r="C36">
            <v>0</v>
          </cell>
        </row>
        <row r="37">
          <cell r="B37" t="str">
            <v xml:space="preserve">Aranceles </v>
          </cell>
          <cell r="C37">
            <v>-3531204</v>
          </cell>
        </row>
        <row r="38">
          <cell r="B38" t="str">
            <v>Costos de Ventas de Acciones (Nota S)</v>
          </cell>
          <cell r="C38">
            <v>-2972500000</v>
          </cell>
        </row>
        <row r="39">
          <cell r="B39" t="str">
            <v xml:space="preserve">Otros gastos operativos </v>
          </cell>
          <cell r="C39">
            <v>0</v>
          </cell>
        </row>
        <row r="40">
          <cell r="B40" t="str">
            <v>RESULTADO OPERATIVO BRUTO</v>
          </cell>
          <cell r="C40">
            <v>0</v>
          </cell>
        </row>
        <row r="41">
          <cell r="B41" t="str">
            <v xml:space="preserve"> GASTOS DE COMERCIALIZACIÓN (Nota 5 – w)</v>
          </cell>
          <cell r="C41">
            <v>0</v>
          </cell>
        </row>
        <row r="42">
          <cell r="B42" t="str">
            <v>Publicidad</v>
          </cell>
          <cell r="C42">
            <v>0</v>
          </cell>
        </row>
        <row r="43">
          <cell r="B43" t="str">
            <v>Folletos e impresiones</v>
          </cell>
          <cell r="C43">
            <v>0</v>
          </cell>
        </row>
        <row r="44">
          <cell r="B44" t="str">
            <v>Otros gastos de comercialización  (Nota 5 – w)</v>
          </cell>
          <cell r="C44">
            <v>0</v>
          </cell>
        </row>
        <row r="45">
          <cell r="B45" t="str">
            <v>GASTOS DE ADMINISTRACION (Nota 5 – w)</v>
          </cell>
          <cell r="C45">
            <v>-173545330</v>
          </cell>
        </row>
        <row r="46">
          <cell r="B46" t="str">
            <v>Servicios personales</v>
          </cell>
          <cell r="C46">
            <v>0</v>
          </cell>
        </row>
        <row r="47">
          <cell r="B47" t="str">
            <v xml:space="preserve">Sueldos y jornales </v>
          </cell>
          <cell r="C47">
            <v>-32160000</v>
          </cell>
        </row>
        <row r="48">
          <cell r="B48" t="str">
            <v xml:space="preserve">Aguinaldos pagados </v>
          </cell>
          <cell r="C48">
            <v>-2680000</v>
          </cell>
        </row>
        <row r="49">
          <cell r="B49" t="str">
            <v xml:space="preserve">Aportes </v>
          </cell>
          <cell r="C49">
            <v>-5306400</v>
          </cell>
        </row>
        <row r="50">
          <cell r="B50" t="str">
            <v>Remuneración Sindico</v>
          </cell>
          <cell r="C50">
            <v>0</v>
          </cell>
        </row>
        <row r="51">
          <cell r="B51" t="str">
            <v>Honorarios Profesionales</v>
          </cell>
          <cell r="C51">
            <v>-81167289</v>
          </cell>
        </row>
        <row r="52">
          <cell r="B52" t="str">
            <v>Previsión, amortización y depreciaciones</v>
          </cell>
          <cell r="C52">
            <v>0</v>
          </cell>
        </row>
        <row r="53">
          <cell r="B53" t="str">
            <v>Capacitaciones</v>
          </cell>
          <cell r="C53">
            <v>0</v>
          </cell>
        </row>
        <row r="54">
          <cell r="B54" t="str">
            <v>Alquileres</v>
          </cell>
          <cell r="C54">
            <v>0</v>
          </cell>
        </row>
        <row r="55">
          <cell r="B55" t="str">
            <v>Gastos generales</v>
          </cell>
          <cell r="C55">
            <v>-14779367</v>
          </cell>
        </row>
        <row r="56">
          <cell r="B56" t="str">
            <v xml:space="preserve">Seguros </v>
          </cell>
          <cell r="C56">
            <v>0</v>
          </cell>
        </row>
        <row r="57">
          <cell r="B57" t="str">
            <v>Publicidad y Propagandas</v>
          </cell>
          <cell r="C57">
            <v>-390909</v>
          </cell>
        </row>
        <row r="58">
          <cell r="B58" t="str">
            <v>Impuestos, tasas y contribuciones</v>
          </cell>
          <cell r="C58">
            <v>-37061365</v>
          </cell>
        </row>
        <row r="59">
          <cell r="B59" t="str">
            <v xml:space="preserve">Otros gastos de administración </v>
          </cell>
          <cell r="C59">
            <v>0</v>
          </cell>
        </row>
        <row r="60">
          <cell r="B60" t="str">
            <v>RESULTADO OPERATIVO NETO</v>
          </cell>
          <cell r="C60">
            <v>354445886</v>
          </cell>
        </row>
        <row r="61">
          <cell r="B61"/>
          <cell r="C61"/>
        </row>
        <row r="62">
          <cell r="B62" t="str">
            <v>OTROS INGRESOS Y EGRESOS (Nota…)</v>
          </cell>
          <cell r="C62"/>
        </row>
        <row r="63">
          <cell r="B63" t="str">
            <v>Otros Ingresos</v>
          </cell>
          <cell r="C63">
            <v>0</v>
          </cell>
        </row>
        <row r="64">
          <cell r="B64" t="str">
            <v>Otros egresos</v>
          </cell>
          <cell r="C64">
            <v>0</v>
          </cell>
        </row>
        <row r="65">
          <cell r="B65"/>
          <cell r="C65"/>
        </row>
        <row r="66">
          <cell r="B66" t="str">
            <v>RESULTADOS FINANCIEROS (Nota Y)</v>
          </cell>
          <cell r="C66">
            <v>-32102261</v>
          </cell>
        </row>
        <row r="67">
          <cell r="B67" t="str">
            <v>Generados por activos</v>
          </cell>
          <cell r="C67">
            <v>-3839538</v>
          </cell>
        </row>
        <row r="68">
          <cell r="B68" t="str">
            <v>Intereses- Gastos Bancarios  (Nota…)</v>
          </cell>
          <cell r="C68">
            <v>-3839538</v>
          </cell>
        </row>
        <row r="69">
          <cell r="B69" t="str">
            <v>Ingreso por Diferencias de cambio (Nota C)</v>
          </cell>
          <cell r="C69">
            <v>0</v>
          </cell>
        </row>
        <row r="70">
          <cell r="B70" t="str">
            <v>Generados por pasivos</v>
          </cell>
          <cell r="C70">
            <v>-28262723</v>
          </cell>
        </row>
        <row r="71">
          <cell r="B71" t="str">
            <v>Intereses- Gastos Bancarios pagados (Nota X)</v>
          </cell>
          <cell r="C71">
            <v>0</v>
          </cell>
        </row>
        <row r="72">
          <cell r="B72" t="str">
            <v>Diferencias de cambio (Nota C)</v>
          </cell>
          <cell r="C72">
            <v>-28262723</v>
          </cell>
        </row>
        <row r="73">
          <cell r="B73"/>
          <cell r="C73"/>
        </row>
        <row r="74">
          <cell r="B74" t="str">
            <v>RESULTADO EXTRAORDINARIO (Nota z)</v>
          </cell>
          <cell r="C74">
            <v>0</v>
          </cell>
        </row>
        <row r="75">
          <cell r="B75" t="str">
            <v>Ingresos extraordinarios</v>
          </cell>
          <cell r="C75">
            <v>2503461484</v>
          </cell>
        </row>
        <row r="76">
          <cell r="B76" t="str">
            <v>Egresos extraordinarios</v>
          </cell>
          <cell r="C76">
            <v>-2503461484</v>
          </cell>
        </row>
        <row r="77">
          <cell r="B77" t="str">
            <v>AJUSTE DE RESULTADO DE EJERCICIOS ANTERIORES</v>
          </cell>
          <cell r="C77"/>
        </row>
        <row r="78">
          <cell r="B78" t="str">
            <v xml:space="preserve">Ingresos </v>
          </cell>
          <cell r="C78">
            <v>2503461484</v>
          </cell>
        </row>
        <row r="79">
          <cell r="B79" t="str">
            <v>Egresos</v>
          </cell>
          <cell r="C79">
            <v>-2503461484</v>
          </cell>
        </row>
        <row r="80">
          <cell r="B80" t="str">
            <v>UTILIDAD O (PERDIDA)</v>
          </cell>
          <cell r="C80">
            <v>322343625</v>
          </cell>
        </row>
        <row r="81">
          <cell r="B81" t="str">
            <v>IMPUESTO A LA RENTA</v>
          </cell>
          <cell r="C81"/>
        </row>
        <row r="82">
          <cell r="B82" t="str">
            <v>RESULTADO DEL EJERCICIO</v>
          </cell>
          <cell r="C82">
            <v>322343625</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 2023"/>
      <sheetName val="PAPEL FE 2023"/>
      <sheetName val="Analitico 2024"/>
      <sheetName val="PAPEL FE 2024 Junio"/>
      <sheetName val="FLUJO CNV"/>
      <sheetName val="FE 2023 (2)"/>
      <sheetName val="Balance 31.12"/>
      <sheetName val="Dif de cambio"/>
      <sheetName val="Hoja2"/>
      <sheetName val="Balance 2023"/>
      <sheetName val="Balance mayo 23"/>
      <sheetName val="Balance junio"/>
      <sheetName val="Balance 30.06"/>
      <sheetName val="Balance 30.09"/>
      <sheetName val="Balance 2022"/>
    </sheetNames>
    <sheetDataSet>
      <sheetData sheetId="0"/>
      <sheetData sheetId="1"/>
      <sheetData sheetId="2"/>
      <sheetData sheetId="3">
        <row r="6">
          <cell r="E6">
            <v>3458826472</v>
          </cell>
        </row>
        <row r="94">
          <cell r="G94">
            <v>4562637009</v>
          </cell>
          <cell r="H94">
            <v>-151093019</v>
          </cell>
          <cell r="I94">
            <v>-630794656</v>
          </cell>
          <cell r="K94">
            <v>-387487476</v>
          </cell>
          <cell r="L94">
            <v>-625043622</v>
          </cell>
          <cell r="M94">
            <v>0</v>
          </cell>
          <cell r="N94">
            <v>-4667801747</v>
          </cell>
          <cell r="O94">
            <v>4652203775</v>
          </cell>
          <cell r="P94">
            <v>0</v>
          </cell>
          <cell r="R94">
            <v>275000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sheetData sheetId="1"/>
      <sheetData sheetId="2"/>
      <sheetData sheetId="3"/>
      <sheetData sheetId="4"/>
      <sheetData sheetId="5"/>
      <sheetData sheetId="6">
        <row r="76">
          <cell r="F76">
            <v>5399605953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BFF8-5C51-4611-ACE0-83C7F49CAEE9}">
  <dimension ref="A1:K249"/>
  <sheetViews>
    <sheetView showGridLines="0" workbookViewId="0">
      <selection activeCell="E10" sqref="E10"/>
    </sheetView>
  </sheetViews>
  <sheetFormatPr baseColWidth="10" defaultRowHeight="13.5" outlineLevelCol="1" x14ac:dyDescent="0.25"/>
  <cols>
    <col min="1" max="1" width="21.28515625" style="340" customWidth="1" outlineLevel="1"/>
    <col min="2" max="2" width="14.42578125" style="340" customWidth="1"/>
    <col min="3" max="3" width="34.85546875" style="340" customWidth="1"/>
    <col min="4" max="4" width="14.42578125" style="340" customWidth="1"/>
    <col min="5" max="5" width="44.42578125" style="340" customWidth="1"/>
    <col min="6" max="6" width="24" style="340" customWidth="1"/>
    <col min="7" max="7" width="9.140625" style="340" customWidth="1"/>
    <col min="8" max="8" width="21.28515625" style="340" customWidth="1" outlineLevel="1"/>
    <col min="9" max="9" width="16.140625" style="340" customWidth="1" outlineLevel="1"/>
    <col min="10" max="10" width="7.85546875" style="340" customWidth="1" outlineLevel="1"/>
    <col min="11" max="11" width="11.7109375" style="340" customWidth="1"/>
    <col min="12" max="257" width="9.140625" style="340" customWidth="1"/>
    <col min="258" max="258" width="14.42578125" style="340" customWidth="1"/>
    <col min="259" max="259" width="44.42578125" style="340" customWidth="1"/>
    <col min="260" max="260" width="14.42578125" style="340" customWidth="1"/>
    <col min="261" max="261" width="44.42578125" style="340" customWidth="1"/>
    <col min="262" max="262" width="24" style="340" customWidth="1"/>
    <col min="263" max="513" width="9.140625" style="340" customWidth="1"/>
    <col min="514" max="514" width="14.42578125" style="340" customWidth="1"/>
    <col min="515" max="515" width="44.42578125" style="340" customWidth="1"/>
    <col min="516" max="516" width="14.42578125" style="340" customWidth="1"/>
    <col min="517" max="517" width="44.42578125" style="340" customWidth="1"/>
    <col min="518" max="518" width="24" style="340" customWidth="1"/>
    <col min="519" max="769" width="9.140625" style="340" customWidth="1"/>
    <col min="770" max="770" width="14.42578125" style="340" customWidth="1"/>
    <col min="771" max="771" width="44.42578125" style="340" customWidth="1"/>
    <col min="772" max="772" width="14.42578125" style="340" customWidth="1"/>
    <col min="773" max="773" width="44.42578125" style="340" customWidth="1"/>
    <col min="774" max="774" width="24" style="340" customWidth="1"/>
    <col min="775" max="1025" width="9.140625" style="340" customWidth="1"/>
    <col min="1026" max="1026" width="14.42578125" style="340" customWidth="1"/>
    <col min="1027" max="1027" width="44.42578125" style="340" customWidth="1"/>
    <col min="1028" max="1028" width="14.42578125" style="340" customWidth="1"/>
    <col min="1029" max="1029" width="44.42578125" style="340" customWidth="1"/>
    <col min="1030" max="1030" width="24" style="340" customWidth="1"/>
    <col min="1031" max="1281" width="9.140625" style="340" customWidth="1"/>
    <col min="1282" max="1282" width="14.42578125" style="340" customWidth="1"/>
    <col min="1283" max="1283" width="44.42578125" style="340" customWidth="1"/>
    <col min="1284" max="1284" width="14.42578125" style="340" customWidth="1"/>
    <col min="1285" max="1285" width="44.42578125" style="340" customWidth="1"/>
    <col min="1286" max="1286" width="24" style="340" customWidth="1"/>
    <col min="1287" max="1537" width="9.140625" style="340" customWidth="1"/>
    <col min="1538" max="1538" width="14.42578125" style="340" customWidth="1"/>
    <col min="1539" max="1539" width="44.42578125" style="340" customWidth="1"/>
    <col min="1540" max="1540" width="14.42578125" style="340" customWidth="1"/>
    <col min="1541" max="1541" width="44.42578125" style="340" customWidth="1"/>
    <col min="1542" max="1542" width="24" style="340" customWidth="1"/>
    <col min="1543" max="1793" width="9.140625" style="340" customWidth="1"/>
    <col min="1794" max="1794" width="14.42578125" style="340" customWidth="1"/>
    <col min="1795" max="1795" width="44.42578125" style="340" customWidth="1"/>
    <col min="1796" max="1796" width="14.42578125" style="340" customWidth="1"/>
    <col min="1797" max="1797" width="44.42578125" style="340" customWidth="1"/>
    <col min="1798" max="1798" width="24" style="340" customWidth="1"/>
    <col min="1799" max="2049" width="9.140625" style="340" customWidth="1"/>
    <col min="2050" max="2050" width="14.42578125" style="340" customWidth="1"/>
    <col min="2051" max="2051" width="44.42578125" style="340" customWidth="1"/>
    <col min="2052" max="2052" width="14.42578125" style="340" customWidth="1"/>
    <col min="2053" max="2053" width="44.42578125" style="340" customWidth="1"/>
    <col min="2054" max="2054" width="24" style="340" customWidth="1"/>
    <col min="2055" max="2305" width="9.140625" style="340" customWidth="1"/>
    <col min="2306" max="2306" width="14.42578125" style="340" customWidth="1"/>
    <col min="2307" max="2307" width="44.42578125" style="340" customWidth="1"/>
    <col min="2308" max="2308" width="14.42578125" style="340" customWidth="1"/>
    <col min="2309" max="2309" width="44.42578125" style="340" customWidth="1"/>
    <col min="2310" max="2310" width="24" style="340" customWidth="1"/>
    <col min="2311" max="2561" width="9.140625" style="340" customWidth="1"/>
    <col min="2562" max="2562" width="14.42578125" style="340" customWidth="1"/>
    <col min="2563" max="2563" width="44.42578125" style="340" customWidth="1"/>
    <col min="2564" max="2564" width="14.42578125" style="340" customWidth="1"/>
    <col min="2565" max="2565" width="44.42578125" style="340" customWidth="1"/>
    <col min="2566" max="2566" width="24" style="340" customWidth="1"/>
    <col min="2567" max="2817" width="9.140625" style="340" customWidth="1"/>
    <col min="2818" max="2818" width="14.42578125" style="340" customWidth="1"/>
    <col min="2819" max="2819" width="44.42578125" style="340" customWidth="1"/>
    <col min="2820" max="2820" width="14.42578125" style="340" customWidth="1"/>
    <col min="2821" max="2821" width="44.42578125" style="340" customWidth="1"/>
    <col min="2822" max="2822" width="24" style="340" customWidth="1"/>
    <col min="2823" max="3073" width="9.140625" style="340" customWidth="1"/>
    <col min="3074" max="3074" width="14.42578125" style="340" customWidth="1"/>
    <col min="3075" max="3075" width="44.42578125" style="340" customWidth="1"/>
    <col min="3076" max="3076" width="14.42578125" style="340" customWidth="1"/>
    <col min="3077" max="3077" width="44.42578125" style="340" customWidth="1"/>
    <col min="3078" max="3078" width="24" style="340" customWidth="1"/>
    <col min="3079" max="3329" width="9.140625" style="340" customWidth="1"/>
    <col min="3330" max="3330" width="14.42578125" style="340" customWidth="1"/>
    <col min="3331" max="3331" width="44.42578125" style="340" customWidth="1"/>
    <col min="3332" max="3332" width="14.42578125" style="340" customWidth="1"/>
    <col min="3333" max="3333" width="44.42578125" style="340" customWidth="1"/>
    <col min="3334" max="3334" width="24" style="340" customWidth="1"/>
    <col min="3335" max="3585" width="9.140625" style="340" customWidth="1"/>
    <col min="3586" max="3586" width="14.42578125" style="340" customWidth="1"/>
    <col min="3587" max="3587" width="44.42578125" style="340" customWidth="1"/>
    <col min="3588" max="3588" width="14.42578125" style="340" customWidth="1"/>
    <col min="3589" max="3589" width="44.42578125" style="340" customWidth="1"/>
    <col min="3590" max="3590" width="24" style="340" customWidth="1"/>
    <col min="3591" max="3841" width="9.140625" style="340" customWidth="1"/>
    <col min="3842" max="3842" width="14.42578125" style="340" customWidth="1"/>
    <col min="3843" max="3843" width="44.42578125" style="340" customWidth="1"/>
    <col min="3844" max="3844" width="14.42578125" style="340" customWidth="1"/>
    <col min="3845" max="3845" width="44.42578125" style="340" customWidth="1"/>
    <col min="3846" max="3846" width="24" style="340" customWidth="1"/>
    <col min="3847" max="4097" width="9.140625" style="340" customWidth="1"/>
    <col min="4098" max="4098" width="14.42578125" style="340" customWidth="1"/>
    <col min="4099" max="4099" width="44.42578125" style="340" customWidth="1"/>
    <col min="4100" max="4100" width="14.42578125" style="340" customWidth="1"/>
    <col min="4101" max="4101" width="44.42578125" style="340" customWidth="1"/>
    <col min="4102" max="4102" width="24" style="340" customWidth="1"/>
    <col min="4103" max="4353" width="9.140625" style="340" customWidth="1"/>
    <col min="4354" max="4354" width="14.42578125" style="340" customWidth="1"/>
    <col min="4355" max="4355" width="44.42578125" style="340" customWidth="1"/>
    <col min="4356" max="4356" width="14.42578125" style="340" customWidth="1"/>
    <col min="4357" max="4357" width="44.42578125" style="340" customWidth="1"/>
    <col min="4358" max="4358" width="24" style="340" customWidth="1"/>
    <col min="4359" max="4609" width="9.140625" style="340" customWidth="1"/>
    <col min="4610" max="4610" width="14.42578125" style="340" customWidth="1"/>
    <col min="4611" max="4611" width="44.42578125" style="340" customWidth="1"/>
    <col min="4612" max="4612" width="14.42578125" style="340" customWidth="1"/>
    <col min="4613" max="4613" width="44.42578125" style="340" customWidth="1"/>
    <col min="4614" max="4614" width="24" style="340" customWidth="1"/>
    <col min="4615" max="4865" width="9.140625" style="340" customWidth="1"/>
    <col min="4866" max="4866" width="14.42578125" style="340" customWidth="1"/>
    <col min="4867" max="4867" width="44.42578125" style="340" customWidth="1"/>
    <col min="4868" max="4868" width="14.42578125" style="340" customWidth="1"/>
    <col min="4869" max="4869" width="44.42578125" style="340" customWidth="1"/>
    <col min="4870" max="4870" width="24" style="340" customWidth="1"/>
    <col min="4871" max="5121" width="9.140625" style="340" customWidth="1"/>
    <col min="5122" max="5122" width="14.42578125" style="340" customWidth="1"/>
    <col min="5123" max="5123" width="44.42578125" style="340" customWidth="1"/>
    <col min="5124" max="5124" width="14.42578125" style="340" customWidth="1"/>
    <col min="5125" max="5125" width="44.42578125" style="340" customWidth="1"/>
    <col min="5126" max="5126" width="24" style="340" customWidth="1"/>
    <col min="5127" max="5377" width="9.140625" style="340" customWidth="1"/>
    <col min="5378" max="5378" width="14.42578125" style="340" customWidth="1"/>
    <col min="5379" max="5379" width="44.42578125" style="340" customWidth="1"/>
    <col min="5380" max="5380" width="14.42578125" style="340" customWidth="1"/>
    <col min="5381" max="5381" width="44.42578125" style="340" customWidth="1"/>
    <col min="5382" max="5382" width="24" style="340" customWidth="1"/>
    <col min="5383" max="5633" width="9.140625" style="340" customWidth="1"/>
    <col min="5634" max="5634" width="14.42578125" style="340" customWidth="1"/>
    <col min="5635" max="5635" width="44.42578125" style="340" customWidth="1"/>
    <col min="5636" max="5636" width="14.42578125" style="340" customWidth="1"/>
    <col min="5637" max="5637" width="44.42578125" style="340" customWidth="1"/>
    <col min="5638" max="5638" width="24" style="340" customWidth="1"/>
    <col min="5639" max="5889" width="9.140625" style="340" customWidth="1"/>
    <col min="5890" max="5890" width="14.42578125" style="340" customWidth="1"/>
    <col min="5891" max="5891" width="44.42578125" style="340" customWidth="1"/>
    <col min="5892" max="5892" width="14.42578125" style="340" customWidth="1"/>
    <col min="5893" max="5893" width="44.42578125" style="340" customWidth="1"/>
    <col min="5894" max="5894" width="24" style="340" customWidth="1"/>
    <col min="5895" max="6145" width="9.140625" style="340" customWidth="1"/>
    <col min="6146" max="6146" width="14.42578125" style="340" customWidth="1"/>
    <col min="6147" max="6147" width="44.42578125" style="340" customWidth="1"/>
    <col min="6148" max="6148" width="14.42578125" style="340" customWidth="1"/>
    <col min="6149" max="6149" width="44.42578125" style="340" customWidth="1"/>
    <col min="6150" max="6150" width="24" style="340" customWidth="1"/>
    <col min="6151" max="6401" width="9.140625" style="340" customWidth="1"/>
    <col min="6402" max="6402" width="14.42578125" style="340" customWidth="1"/>
    <col min="6403" max="6403" width="44.42578125" style="340" customWidth="1"/>
    <col min="6404" max="6404" width="14.42578125" style="340" customWidth="1"/>
    <col min="6405" max="6405" width="44.42578125" style="340" customWidth="1"/>
    <col min="6406" max="6406" width="24" style="340" customWidth="1"/>
    <col min="6407" max="6657" width="9.140625" style="340" customWidth="1"/>
    <col min="6658" max="6658" width="14.42578125" style="340" customWidth="1"/>
    <col min="6659" max="6659" width="44.42578125" style="340" customWidth="1"/>
    <col min="6660" max="6660" width="14.42578125" style="340" customWidth="1"/>
    <col min="6661" max="6661" width="44.42578125" style="340" customWidth="1"/>
    <col min="6662" max="6662" width="24" style="340" customWidth="1"/>
    <col min="6663" max="6913" width="9.140625" style="340" customWidth="1"/>
    <col min="6914" max="6914" width="14.42578125" style="340" customWidth="1"/>
    <col min="6915" max="6915" width="44.42578125" style="340" customWidth="1"/>
    <col min="6916" max="6916" width="14.42578125" style="340" customWidth="1"/>
    <col min="6917" max="6917" width="44.42578125" style="340" customWidth="1"/>
    <col min="6918" max="6918" width="24" style="340" customWidth="1"/>
    <col min="6919" max="7169" width="9.140625" style="340" customWidth="1"/>
    <col min="7170" max="7170" width="14.42578125" style="340" customWidth="1"/>
    <col min="7171" max="7171" width="44.42578125" style="340" customWidth="1"/>
    <col min="7172" max="7172" width="14.42578125" style="340" customWidth="1"/>
    <col min="7173" max="7173" width="44.42578125" style="340" customWidth="1"/>
    <col min="7174" max="7174" width="24" style="340" customWidth="1"/>
    <col min="7175" max="7425" width="9.140625" style="340" customWidth="1"/>
    <col min="7426" max="7426" width="14.42578125" style="340" customWidth="1"/>
    <col min="7427" max="7427" width="44.42578125" style="340" customWidth="1"/>
    <col min="7428" max="7428" width="14.42578125" style="340" customWidth="1"/>
    <col min="7429" max="7429" width="44.42578125" style="340" customWidth="1"/>
    <col min="7430" max="7430" width="24" style="340" customWidth="1"/>
    <col min="7431" max="7681" width="9.140625" style="340" customWidth="1"/>
    <col min="7682" max="7682" width="14.42578125" style="340" customWidth="1"/>
    <col min="7683" max="7683" width="44.42578125" style="340" customWidth="1"/>
    <col min="7684" max="7684" width="14.42578125" style="340" customWidth="1"/>
    <col min="7685" max="7685" width="44.42578125" style="340" customWidth="1"/>
    <col min="7686" max="7686" width="24" style="340" customWidth="1"/>
    <col min="7687" max="7937" width="9.140625" style="340" customWidth="1"/>
    <col min="7938" max="7938" width="14.42578125" style="340" customWidth="1"/>
    <col min="7939" max="7939" width="44.42578125" style="340" customWidth="1"/>
    <col min="7940" max="7940" width="14.42578125" style="340" customWidth="1"/>
    <col min="7941" max="7941" width="44.42578125" style="340" customWidth="1"/>
    <col min="7942" max="7942" width="24" style="340" customWidth="1"/>
    <col min="7943" max="8193" width="9.140625" style="340" customWidth="1"/>
    <col min="8194" max="8194" width="14.42578125" style="340" customWidth="1"/>
    <col min="8195" max="8195" width="44.42578125" style="340" customWidth="1"/>
    <col min="8196" max="8196" width="14.42578125" style="340" customWidth="1"/>
    <col min="8197" max="8197" width="44.42578125" style="340" customWidth="1"/>
    <col min="8198" max="8198" width="24" style="340" customWidth="1"/>
    <col min="8199" max="8449" width="9.140625" style="340" customWidth="1"/>
    <col min="8450" max="8450" width="14.42578125" style="340" customWidth="1"/>
    <col min="8451" max="8451" width="44.42578125" style="340" customWidth="1"/>
    <col min="8452" max="8452" width="14.42578125" style="340" customWidth="1"/>
    <col min="8453" max="8453" width="44.42578125" style="340" customWidth="1"/>
    <col min="8454" max="8454" width="24" style="340" customWidth="1"/>
    <col min="8455" max="8705" width="9.140625" style="340" customWidth="1"/>
    <col min="8706" max="8706" width="14.42578125" style="340" customWidth="1"/>
    <col min="8707" max="8707" width="44.42578125" style="340" customWidth="1"/>
    <col min="8708" max="8708" width="14.42578125" style="340" customWidth="1"/>
    <col min="8709" max="8709" width="44.42578125" style="340" customWidth="1"/>
    <col min="8710" max="8710" width="24" style="340" customWidth="1"/>
    <col min="8711" max="8961" width="9.140625" style="340" customWidth="1"/>
    <col min="8962" max="8962" width="14.42578125" style="340" customWidth="1"/>
    <col min="8963" max="8963" width="44.42578125" style="340" customWidth="1"/>
    <col min="8964" max="8964" width="14.42578125" style="340" customWidth="1"/>
    <col min="8965" max="8965" width="44.42578125" style="340" customWidth="1"/>
    <col min="8966" max="8966" width="24" style="340" customWidth="1"/>
    <col min="8967" max="9217" width="9.140625" style="340" customWidth="1"/>
    <col min="9218" max="9218" width="14.42578125" style="340" customWidth="1"/>
    <col min="9219" max="9219" width="44.42578125" style="340" customWidth="1"/>
    <col min="9220" max="9220" width="14.42578125" style="340" customWidth="1"/>
    <col min="9221" max="9221" width="44.42578125" style="340" customWidth="1"/>
    <col min="9222" max="9222" width="24" style="340" customWidth="1"/>
    <col min="9223" max="9473" width="9.140625" style="340" customWidth="1"/>
    <col min="9474" max="9474" width="14.42578125" style="340" customWidth="1"/>
    <col min="9475" max="9475" width="44.42578125" style="340" customWidth="1"/>
    <col min="9476" max="9476" width="14.42578125" style="340" customWidth="1"/>
    <col min="9477" max="9477" width="44.42578125" style="340" customWidth="1"/>
    <col min="9478" max="9478" width="24" style="340" customWidth="1"/>
    <col min="9479" max="9729" width="9.140625" style="340" customWidth="1"/>
    <col min="9730" max="9730" width="14.42578125" style="340" customWidth="1"/>
    <col min="9731" max="9731" width="44.42578125" style="340" customWidth="1"/>
    <col min="9732" max="9732" width="14.42578125" style="340" customWidth="1"/>
    <col min="9733" max="9733" width="44.42578125" style="340" customWidth="1"/>
    <col min="9734" max="9734" width="24" style="340" customWidth="1"/>
    <col min="9735" max="9985" width="9.140625" style="340" customWidth="1"/>
    <col min="9986" max="9986" width="14.42578125" style="340" customWidth="1"/>
    <col min="9987" max="9987" width="44.42578125" style="340" customWidth="1"/>
    <col min="9988" max="9988" width="14.42578125" style="340" customWidth="1"/>
    <col min="9989" max="9989" width="44.42578125" style="340" customWidth="1"/>
    <col min="9990" max="9990" width="24" style="340" customWidth="1"/>
    <col min="9991" max="10241" width="9.140625" style="340" customWidth="1"/>
    <col min="10242" max="10242" width="14.42578125" style="340" customWidth="1"/>
    <col min="10243" max="10243" width="44.42578125" style="340" customWidth="1"/>
    <col min="10244" max="10244" width="14.42578125" style="340" customWidth="1"/>
    <col min="10245" max="10245" width="44.42578125" style="340" customWidth="1"/>
    <col min="10246" max="10246" width="24" style="340" customWidth="1"/>
    <col min="10247" max="10497" width="9.140625" style="340" customWidth="1"/>
    <col min="10498" max="10498" width="14.42578125" style="340" customWidth="1"/>
    <col min="10499" max="10499" width="44.42578125" style="340" customWidth="1"/>
    <col min="10500" max="10500" width="14.42578125" style="340" customWidth="1"/>
    <col min="10501" max="10501" width="44.42578125" style="340" customWidth="1"/>
    <col min="10502" max="10502" width="24" style="340" customWidth="1"/>
    <col min="10503" max="10753" width="9.140625" style="340" customWidth="1"/>
    <col min="10754" max="10754" width="14.42578125" style="340" customWidth="1"/>
    <col min="10755" max="10755" width="44.42578125" style="340" customWidth="1"/>
    <col min="10756" max="10756" width="14.42578125" style="340" customWidth="1"/>
    <col min="10757" max="10757" width="44.42578125" style="340" customWidth="1"/>
    <col min="10758" max="10758" width="24" style="340" customWidth="1"/>
    <col min="10759" max="11009" width="9.140625" style="340" customWidth="1"/>
    <col min="11010" max="11010" width="14.42578125" style="340" customWidth="1"/>
    <col min="11011" max="11011" width="44.42578125" style="340" customWidth="1"/>
    <col min="11012" max="11012" width="14.42578125" style="340" customWidth="1"/>
    <col min="11013" max="11013" width="44.42578125" style="340" customWidth="1"/>
    <col min="11014" max="11014" width="24" style="340" customWidth="1"/>
    <col min="11015" max="11265" width="9.140625" style="340" customWidth="1"/>
    <col min="11266" max="11266" width="14.42578125" style="340" customWidth="1"/>
    <col min="11267" max="11267" width="44.42578125" style="340" customWidth="1"/>
    <col min="11268" max="11268" width="14.42578125" style="340" customWidth="1"/>
    <col min="11269" max="11269" width="44.42578125" style="340" customWidth="1"/>
    <col min="11270" max="11270" width="24" style="340" customWidth="1"/>
    <col min="11271" max="11521" width="9.140625" style="340" customWidth="1"/>
    <col min="11522" max="11522" width="14.42578125" style="340" customWidth="1"/>
    <col min="11523" max="11523" width="44.42578125" style="340" customWidth="1"/>
    <col min="11524" max="11524" width="14.42578125" style="340" customWidth="1"/>
    <col min="11525" max="11525" width="44.42578125" style="340" customWidth="1"/>
    <col min="11526" max="11526" width="24" style="340" customWidth="1"/>
    <col min="11527" max="11777" width="9.140625" style="340" customWidth="1"/>
    <col min="11778" max="11778" width="14.42578125" style="340" customWidth="1"/>
    <col min="11779" max="11779" width="44.42578125" style="340" customWidth="1"/>
    <col min="11780" max="11780" width="14.42578125" style="340" customWidth="1"/>
    <col min="11781" max="11781" width="44.42578125" style="340" customWidth="1"/>
    <col min="11782" max="11782" width="24" style="340" customWidth="1"/>
    <col min="11783" max="12033" width="9.140625" style="340" customWidth="1"/>
    <col min="12034" max="12034" width="14.42578125" style="340" customWidth="1"/>
    <col min="12035" max="12035" width="44.42578125" style="340" customWidth="1"/>
    <col min="12036" max="12036" width="14.42578125" style="340" customWidth="1"/>
    <col min="12037" max="12037" width="44.42578125" style="340" customWidth="1"/>
    <col min="12038" max="12038" width="24" style="340" customWidth="1"/>
    <col min="12039" max="12289" width="9.140625" style="340" customWidth="1"/>
    <col min="12290" max="12290" width="14.42578125" style="340" customWidth="1"/>
    <col min="12291" max="12291" width="44.42578125" style="340" customWidth="1"/>
    <col min="12292" max="12292" width="14.42578125" style="340" customWidth="1"/>
    <col min="12293" max="12293" width="44.42578125" style="340" customWidth="1"/>
    <col min="12294" max="12294" width="24" style="340" customWidth="1"/>
    <col min="12295" max="12545" width="9.140625" style="340" customWidth="1"/>
    <col min="12546" max="12546" width="14.42578125" style="340" customWidth="1"/>
    <col min="12547" max="12547" width="44.42578125" style="340" customWidth="1"/>
    <col min="12548" max="12548" width="14.42578125" style="340" customWidth="1"/>
    <col min="12549" max="12549" width="44.42578125" style="340" customWidth="1"/>
    <col min="12550" max="12550" width="24" style="340" customWidth="1"/>
    <col min="12551" max="12801" width="9.140625" style="340" customWidth="1"/>
    <col min="12802" max="12802" width="14.42578125" style="340" customWidth="1"/>
    <col min="12803" max="12803" width="44.42578125" style="340" customWidth="1"/>
    <col min="12804" max="12804" width="14.42578125" style="340" customWidth="1"/>
    <col min="12805" max="12805" width="44.42578125" style="340" customWidth="1"/>
    <col min="12806" max="12806" width="24" style="340" customWidth="1"/>
    <col min="12807" max="13057" width="9.140625" style="340" customWidth="1"/>
    <col min="13058" max="13058" width="14.42578125" style="340" customWidth="1"/>
    <col min="13059" max="13059" width="44.42578125" style="340" customWidth="1"/>
    <col min="13060" max="13060" width="14.42578125" style="340" customWidth="1"/>
    <col min="13061" max="13061" width="44.42578125" style="340" customWidth="1"/>
    <col min="13062" max="13062" width="24" style="340" customWidth="1"/>
    <col min="13063" max="13313" width="9.140625" style="340" customWidth="1"/>
    <col min="13314" max="13314" width="14.42578125" style="340" customWidth="1"/>
    <col min="13315" max="13315" width="44.42578125" style="340" customWidth="1"/>
    <col min="13316" max="13316" width="14.42578125" style="340" customWidth="1"/>
    <col min="13317" max="13317" width="44.42578125" style="340" customWidth="1"/>
    <col min="13318" max="13318" width="24" style="340" customWidth="1"/>
    <col min="13319" max="13569" width="9.140625" style="340" customWidth="1"/>
    <col min="13570" max="13570" width="14.42578125" style="340" customWidth="1"/>
    <col min="13571" max="13571" width="44.42578125" style="340" customWidth="1"/>
    <col min="13572" max="13572" width="14.42578125" style="340" customWidth="1"/>
    <col min="13573" max="13573" width="44.42578125" style="340" customWidth="1"/>
    <col min="13574" max="13574" width="24" style="340" customWidth="1"/>
    <col min="13575" max="13825" width="9.140625" style="340" customWidth="1"/>
    <col min="13826" max="13826" width="14.42578125" style="340" customWidth="1"/>
    <col min="13827" max="13827" width="44.42578125" style="340" customWidth="1"/>
    <col min="13828" max="13828" width="14.42578125" style="340" customWidth="1"/>
    <col min="13829" max="13829" width="44.42578125" style="340" customWidth="1"/>
    <col min="13830" max="13830" width="24" style="340" customWidth="1"/>
    <col min="13831" max="14081" width="9.140625" style="340" customWidth="1"/>
    <col min="14082" max="14082" width="14.42578125" style="340" customWidth="1"/>
    <col min="14083" max="14083" width="44.42578125" style="340" customWidth="1"/>
    <col min="14084" max="14084" width="14.42578125" style="340" customWidth="1"/>
    <col min="14085" max="14085" width="44.42578125" style="340" customWidth="1"/>
    <col min="14086" max="14086" width="24" style="340" customWidth="1"/>
    <col min="14087" max="14337" width="9.140625" style="340" customWidth="1"/>
    <col min="14338" max="14338" width="14.42578125" style="340" customWidth="1"/>
    <col min="14339" max="14339" width="44.42578125" style="340" customWidth="1"/>
    <col min="14340" max="14340" width="14.42578125" style="340" customWidth="1"/>
    <col min="14341" max="14341" width="44.42578125" style="340" customWidth="1"/>
    <col min="14342" max="14342" width="24" style="340" customWidth="1"/>
    <col min="14343" max="14593" width="9.140625" style="340" customWidth="1"/>
    <col min="14594" max="14594" width="14.42578125" style="340" customWidth="1"/>
    <col min="14595" max="14595" width="44.42578125" style="340" customWidth="1"/>
    <col min="14596" max="14596" width="14.42578125" style="340" customWidth="1"/>
    <col min="14597" max="14597" width="44.42578125" style="340" customWidth="1"/>
    <col min="14598" max="14598" width="24" style="340" customWidth="1"/>
    <col min="14599" max="14849" width="9.140625" style="340" customWidth="1"/>
    <col min="14850" max="14850" width="14.42578125" style="340" customWidth="1"/>
    <col min="14851" max="14851" width="44.42578125" style="340" customWidth="1"/>
    <col min="14852" max="14852" width="14.42578125" style="340" customWidth="1"/>
    <col min="14853" max="14853" width="44.42578125" style="340" customWidth="1"/>
    <col min="14854" max="14854" width="24" style="340" customWidth="1"/>
    <col min="14855" max="15105" width="9.140625" style="340" customWidth="1"/>
    <col min="15106" max="15106" width="14.42578125" style="340" customWidth="1"/>
    <col min="15107" max="15107" width="44.42578125" style="340" customWidth="1"/>
    <col min="15108" max="15108" width="14.42578125" style="340" customWidth="1"/>
    <col min="15109" max="15109" width="44.42578125" style="340" customWidth="1"/>
    <col min="15110" max="15110" width="24" style="340" customWidth="1"/>
    <col min="15111" max="15361" width="9.140625" style="340" customWidth="1"/>
    <col min="15362" max="15362" width="14.42578125" style="340" customWidth="1"/>
    <col min="15363" max="15363" width="44.42578125" style="340" customWidth="1"/>
    <col min="15364" max="15364" width="14.42578125" style="340" customWidth="1"/>
    <col min="15365" max="15365" width="44.42578125" style="340" customWidth="1"/>
    <col min="15366" max="15366" width="24" style="340" customWidth="1"/>
    <col min="15367" max="15617" width="9.140625" style="340" customWidth="1"/>
    <col min="15618" max="15618" width="14.42578125" style="340" customWidth="1"/>
    <col min="15619" max="15619" width="44.42578125" style="340" customWidth="1"/>
    <col min="15620" max="15620" width="14.42578125" style="340" customWidth="1"/>
    <col min="15621" max="15621" width="44.42578125" style="340" customWidth="1"/>
    <col min="15622" max="15622" width="24" style="340" customWidth="1"/>
    <col min="15623" max="15873" width="9.140625" style="340" customWidth="1"/>
    <col min="15874" max="15874" width="14.42578125" style="340" customWidth="1"/>
    <col min="15875" max="15875" width="44.42578125" style="340" customWidth="1"/>
    <col min="15876" max="15876" width="14.42578125" style="340" customWidth="1"/>
    <col min="15877" max="15877" width="44.42578125" style="340" customWidth="1"/>
    <col min="15878" max="15878" width="24" style="340" customWidth="1"/>
    <col min="15879" max="16129" width="9.140625" style="340" customWidth="1"/>
    <col min="16130" max="16130" width="14.42578125" style="340" customWidth="1"/>
    <col min="16131" max="16131" width="44.42578125" style="340" customWidth="1"/>
    <col min="16132" max="16132" width="14.42578125" style="340" customWidth="1"/>
    <col min="16133" max="16133" width="44.42578125" style="340" customWidth="1"/>
    <col min="16134" max="16134" width="24" style="340" customWidth="1"/>
    <col min="16135" max="16384" width="9.140625" style="340" customWidth="1"/>
  </cols>
  <sheetData>
    <row r="1" spans="1:10" ht="15.75" customHeight="1" x14ac:dyDescent="0.25">
      <c r="B1" s="357" t="s">
        <v>396</v>
      </c>
      <c r="C1" s="357"/>
      <c r="D1" s="357"/>
      <c r="E1" s="357"/>
      <c r="F1" s="357"/>
    </row>
    <row r="2" spans="1:10" ht="18" customHeight="1" x14ac:dyDescent="0.25">
      <c r="B2" s="358" t="s">
        <v>520</v>
      </c>
      <c r="C2" s="358"/>
      <c r="D2" s="358"/>
      <c r="E2" s="358"/>
      <c r="F2" s="358"/>
    </row>
    <row r="3" spans="1:10" ht="15.75" customHeight="1" x14ac:dyDescent="0.25">
      <c r="B3" s="359" t="s">
        <v>521</v>
      </c>
      <c r="C3" s="359"/>
      <c r="D3" s="359"/>
      <c r="E3" s="359"/>
      <c r="F3" s="359"/>
    </row>
    <row r="4" spans="1:10" ht="13.35" customHeight="1" x14ac:dyDescent="0.25">
      <c r="A4" s="341" t="s">
        <v>980</v>
      </c>
      <c r="B4" s="344" t="s">
        <v>522</v>
      </c>
      <c r="C4" s="344" t="s">
        <v>523</v>
      </c>
      <c r="D4" s="360" t="s">
        <v>524</v>
      </c>
      <c r="E4" s="344" t="s">
        <v>523</v>
      </c>
      <c r="F4" s="345" t="s">
        <v>525</v>
      </c>
      <c r="G4" s="341" t="s">
        <v>973</v>
      </c>
      <c r="H4" s="341" t="s">
        <v>962</v>
      </c>
      <c r="I4" s="341" t="s">
        <v>972</v>
      </c>
      <c r="J4" s="341" t="s">
        <v>944</v>
      </c>
    </row>
    <row r="5" spans="1:10" ht="14.1" customHeight="1" x14ac:dyDescent="0.25">
      <c r="B5" s="351" t="s">
        <v>526</v>
      </c>
      <c r="C5" s="351" t="s">
        <v>527</v>
      </c>
      <c r="D5" s="351"/>
      <c r="E5" s="351"/>
      <c r="F5" s="352">
        <v>18389113566</v>
      </c>
    </row>
    <row r="6" spans="1:10" ht="14.1" customHeight="1" x14ac:dyDescent="0.25">
      <c r="B6" s="346" t="s">
        <v>528</v>
      </c>
      <c r="C6" s="346" t="s">
        <v>529</v>
      </c>
      <c r="D6" s="346"/>
      <c r="E6" s="346"/>
      <c r="F6" s="347">
        <v>4125723259</v>
      </c>
    </row>
    <row r="7" spans="1:10" ht="14.1" customHeight="1" x14ac:dyDescent="0.25">
      <c r="B7" s="346" t="s">
        <v>530</v>
      </c>
      <c r="C7" s="346" t="s">
        <v>531</v>
      </c>
      <c r="D7" s="346"/>
      <c r="E7" s="346"/>
      <c r="F7" s="347">
        <v>200000</v>
      </c>
    </row>
    <row r="8" spans="1:10" ht="14.1" customHeight="1" x14ac:dyDescent="0.25">
      <c r="B8" s="346" t="s">
        <v>532</v>
      </c>
      <c r="C8" s="346" t="s">
        <v>533</v>
      </c>
      <c r="D8" s="346"/>
      <c r="E8" s="346"/>
      <c r="F8" s="347">
        <v>200000</v>
      </c>
    </row>
    <row r="9" spans="1:10" ht="14.1" customHeight="1" x14ac:dyDescent="0.25">
      <c r="B9" s="346" t="s">
        <v>534</v>
      </c>
      <c r="C9" s="346" t="s">
        <v>533</v>
      </c>
      <c r="D9" s="346"/>
      <c r="E9" s="346"/>
      <c r="F9" s="347">
        <v>200000</v>
      </c>
    </row>
    <row r="10" spans="1:10" ht="14.1" customHeight="1" x14ac:dyDescent="0.25">
      <c r="A10" s="340" t="s">
        <v>9</v>
      </c>
      <c r="B10" s="348"/>
      <c r="C10" s="348"/>
      <c r="D10" s="361" t="s">
        <v>535</v>
      </c>
      <c r="E10" s="346" t="s">
        <v>536</v>
      </c>
      <c r="F10" s="347">
        <v>200000</v>
      </c>
      <c r="H10" s="340" t="s">
        <v>9</v>
      </c>
    </row>
    <row r="11" spans="1:10" ht="14.1" customHeight="1" x14ac:dyDescent="0.25">
      <c r="B11" s="346" t="s">
        <v>537</v>
      </c>
      <c r="C11" s="346" t="s">
        <v>10</v>
      </c>
      <c r="D11" s="346"/>
      <c r="E11" s="346"/>
      <c r="F11" s="347">
        <v>4125523259</v>
      </c>
    </row>
    <row r="12" spans="1:10" ht="14.1" customHeight="1" x14ac:dyDescent="0.25">
      <c r="B12" s="346" t="s">
        <v>538</v>
      </c>
      <c r="C12" s="346" t="s">
        <v>539</v>
      </c>
      <c r="D12" s="346"/>
      <c r="E12" s="346"/>
      <c r="F12" s="347">
        <v>4125523259</v>
      </c>
    </row>
    <row r="13" spans="1:10" ht="14.1" customHeight="1" x14ac:dyDescent="0.25">
      <c r="B13" s="346" t="s">
        <v>540</v>
      </c>
      <c r="C13" s="346" t="s">
        <v>539</v>
      </c>
      <c r="D13" s="346"/>
      <c r="E13" s="346"/>
      <c r="F13" s="347">
        <v>3560787271</v>
      </c>
    </row>
    <row r="14" spans="1:10" ht="14.1" customHeight="1" x14ac:dyDescent="0.25">
      <c r="A14" s="340" t="s">
        <v>10</v>
      </c>
      <c r="B14" s="348"/>
      <c r="C14" s="348"/>
      <c r="D14" s="361" t="s">
        <v>541</v>
      </c>
      <c r="E14" s="346" t="s">
        <v>385</v>
      </c>
      <c r="F14" s="347">
        <v>1096276</v>
      </c>
      <c r="H14" s="340" t="s">
        <v>10</v>
      </c>
    </row>
    <row r="15" spans="1:10" ht="14.1" customHeight="1" x14ac:dyDescent="0.25">
      <c r="A15" s="340" t="s">
        <v>10</v>
      </c>
      <c r="B15" s="348"/>
      <c r="C15" s="348"/>
      <c r="D15" s="361" t="s">
        <v>542</v>
      </c>
      <c r="E15" s="346" t="s">
        <v>543</v>
      </c>
      <c r="F15" s="347">
        <v>27795</v>
      </c>
      <c r="H15" s="340" t="s">
        <v>10</v>
      </c>
    </row>
    <row r="16" spans="1:10" ht="14.1" customHeight="1" x14ac:dyDescent="0.25">
      <c r="A16" s="340" t="s">
        <v>10</v>
      </c>
      <c r="B16" s="348"/>
      <c r="C16" s="348"/>
      <c r="D16" s="361" t="s">
        <v>544</v>
      </c>
      <c r="E16" s="346" t="s">
        <v>490</v>
      </c>
      <c r="F16" s="347">
        <v>6395906</v>
      </c>
      <c r="H16" s="340" t="s">
        <v>10</v>
      </c>
    </row>
    <row r="17" spans="1:8" ht="14.1" customHeight="1" x14ac:dyDescent="0.25">
      <c r="A17" s="340" t="s">
        <v>10</v>
      </c>
      <c r="B17" s="348"/>
      <c r="C17" s="348"/>
      <c r="D17" s="361" t="s">
        <v>545</v>
      </c>
      <c r="E17" s="346" t="s">
        <v>491</v>
      </c>
      <c r="F17" s="347">
        <v>86394</v>
      </c>
      <c r="H17" s="340" t="s">
        <v>10</v>
      </c>
    </row>
    <row r="18" spans="1:8" ht="14.1" customHeight="1" x14ac:dyDescent="0.25">
      <c r="A18" s="340" t="s">
        <v>10</v>
      </c>
      <c r="B18" s="348"/>
      <c r="C18" s="348"/>
      <c r="D18" s="361" t="s">
        <v>546</v>
      </c>
      <c r="E18" s="346" t="s">
        <v>489</v>
      </c>
      <c r="F18" s="347">
        <v>477987783</v>
      </c>
      <c r="H18" s="340" t="s">
        <v>10</v>
      </c>
    </row>
    <row r="19" spans="1:8" ht="14.1" customHeight="1" x14ac:dyDescent="0.25">
      <c r="A19" s="340" t="s">
        <v>10</v>
      </c>
      <c r="B19" s="348"/>
      <c r="C19" s="348"/>
      <c r="D19" s="361" t="s">
        <v>547</v>
      </c>
      <c r="E19" s="346" t="s">
        <v>548</v>
      </c>
      <c r="F19" s="347">
        <v>5541531</v>
      </c>
      <c r="H19" s="340" t="s">
        <v>10</v>
      </c>
    </row>
    <row r="20" spans="1:8" ht="14.1" customHeight="1" x14ac:dyDescent="0.25">
      <c r="A20" s="340" t="s">
        <v>10</v>
      </c>
      <c r="B20" s="348"/>
      <c r="C20" s="348"/>
      <c r="D20" s="361" t="s">
        <v>549</v>
      </c>
      <c r="E20" s="346" t="s">
        <v>550</v>
      </c>
      <c r="F20" s="347">
        <v>1912145</v>
      </c>
      <c r="H20" s="340" t="s">
        <v>10</v>
      </c>
    </row>
    <row r="21" spans="1:8" ht="14.1" customHeight="1" x14ac:dyDescent="0.25">
      <c r="A21" s="340" t="s">
        <v>10</v>
      </c>
      <c r="B21" s="348"/>
      <c r="C21" s="348"/>
      <c r="D21" s="361" t="s">
        <v>551</v>
      </c>
      <c r="E21" s="346" t="s">
        <v>552</v>
      </c>
      <c r="F21" s="347">
        <v>3067739441</v>
      </c>
      <c r="H21" s="340" t="s">
        <v>10</v>
      </c>
    </row>
    <row r="22" spans="1:8" ht="14.1" customHeight="1" x14ac:dyDescent="0.25">
      <c r="B22" s="346" t="s">
        <v>553</v>
      </c>
      <c r="C22" s="346" t="s">
        <v>554</v>
      </c>
      <c r="D22" s="346"/>
      <c r="E22" s="346"/>
      <c r="F22" s="347">
        <v>564735988</v>
      </c>
    </row>
    <row r="23" spans="1:8" ht="14.1" customHeight="1" x14ac:dyDescent="0.25">
      <c r="A23" s="340" t="s">
        <v>10</v>
      </c>
      <c r="B23" s="348"/>
      <c r="C23" s="348"/>
      <c r="D23" s="361" t="s">
        <v>555</v>
      </c>
      <c r="E23" s="346" t="s">
        <v>556</v>
      </c>
      <c r="F23" s="347">
        <v>194134348</v>
      </c>
      <c r="H23" s="340" t="s">
        <v>10</v>
      </c>
    </row>
    <row r="24" spans="1:8" ht="14.1" customHeight="1" x14ac:dyDescent="0.25">
      <c r="A24" s="340" t="s">
        <v>10</v>
      </c>
      <c r="B24" s="348"/>
      <c r="C24" s="348"/>
      <c r="D24" s="361" t="s">
        <v>557</v>
      </c>
      <c r="E24" s="346" t="s">
        <v>558</v>
      </c>
      <c r="F24" s="347">
        <v>370601640</v>
      </c>
      <c r="H24" s="340" t="s">
        <v>10</v>
      </c>
    </row>
    <row r="25" spans="1:8" ht="14.1" customHeight="1" x14ac:dyDescent="0.25">
      <c r="B25" s="346" t="s">
        <v>559</v>
      </c>
      <c r="C25" s="346" t="s">
        <v>560</v>
      </c>
      <c r="D25" s="346"/>
      <c r="E25" s="346"/>
      <c r="F25" s="347">
        <v>6092392900</v>
      </c>
    </row>
    <row r="26" spans="1:8" ht="14.1" customHeight="1" x14ac:dyDescent="0.25">
      <c r="B26" s="346" t="s">
        <v>561</v>
      </c>
      <c r="C26" s="346" t="s">
        <v>562</v>
      </c>
      <c r="D26" s="346"/>
      <c r="E26" s="346"/>
      <c r="F26" s="347">
        <v>1105892900</v>
      </c>
    </row>
    <row r="27" spans="1:8" ht="14.1" customHeight="1" x14ac:dyDescent="0.25">
      <c r="B27" s="346" t="s">
        <v>563</v>
      </c>
      <c r="C27" s="346" t="s">
        <v>564</v>
      </c>
      <c r="D27" s="346"/>
      <c r="E27" s="346"/>
      <c r="F27" s="347">
        <v>1105892900</v>
      </c>
    </row>
    <row r="28" spans="1:8" ht="14.1" customHeight="1" x14ac:dyDescent="0.25">
      <c r="A28" s="340" t="s">
        <v>402</v>
      </c>
      <c r="B28" s="346" t="s">
        <v>565</v>
      </c>
      <c r="C28" s="346" t="s">
        <v>945</v>
      </c>
      <c r="D28" s="346"/>
      <c r="E28" s="346"/>
      <c r="F28" s="347">
        <v>105000000</v>
      </c>
      <c r="H28" s="340" t="s">
        <v>402</v>
      </c>
    </row>
    <row r="29" spans="1:8" ht="14.1" customHeight="1" x14ac:dyDescent="0.25">
      <c r="A29" s="340" t="s">
        <v>402</v>
      </c>
      <c r="B29" s="346" t="s">
        <v>566</v>
      </c>
      <c r="C29" s="346" t="s">
        <v>946</v>
      </c>
      <c r="D29" s="346"/>
      <c r="E29" s="346"/>
      <c r="F29" s="347">
        <v>300000000</v>
      </c>
      <c r="H29" s="340" t="s">
        <v>402</v>
      </c>
    </row>
    <row r="30" spans="1:8" ht="14.1" customHeight="1" x14ac:dyDescent="0.25">
      <c r="A30" s="340" t="s">
        <v>402</v>
      </c>
      <c r="B30" s="346" t="s">
        <v>567</v>
      </c>
      <c r="C30" s="346" t="s">
        <v>568</v>
      </c>
      <c r="D30" s="346"/>
      <c r="E30" s="346"/>
      <c r="F30" s="347">
        <v>221334600</v>
      </c>
      <c r="H30" s="340" t="s">
        <v>402</v>
      </c>
    </row>
    <row r="31" spans="1:8" ht="14.1" customHeight="1" x14ac:dyDescent="0.25">
      <c r="A31" s="340" t="s">
        <v>402</v>
      </c>
      <c r="B31" s="346" t="s">
        <v>569</v>
      </c>
      <c r="C31" s="346" t="s">
        <v>570</v>
      </c>
      <c r="D31" s="346"/>
      <c r="E31" s="346"/>
      <c r="F31" s="347">
        <v>479558300</v>
      </c>
      <c r="H31" s="340" t="s">
        <v>402</v>
      </c>
    </row>
    <row r="32" spans="1:8" ht="14.1" customHeight="1" x14ac:dyDescent="0.25">
      <c r="B32" s="346" t="s">
        <v>571</v>
      </c>
      <c r="C32" s="346" t="s">
        <v>572</v>
      </c>
      <c r="D32" s="346"/>
      <c r="E32" s="346"/>
      <c r="F32" s="347">
        <v>4986500000</v>
      </c>
    </row>
    <row r="33" spans="1:11" ht="14.1" customHeight="1" x14ac:dyDescent="0.25">
      <c r="B33" s="346" t="s">
        <v>573</v>
      </c>
      <c r="C33" s="346" t="s">
        <v>572</v>
      </c>
      <c r="D33" s="346"/>
      <c r="E33" s="346"/>
      <c r="F33" s="347">
        <v>3984500000</v>
      </c>
    </row>
    <row r="34" spans="1:11" ht="14.1" customHeight="1" x14ac:dyDescent="0.25">
      <c r="B34" s="346" t="s">
        <v>574</v>
      </c>
      <c r="C34" s="346" t="s">
        <v>575</v>
      </c>
      <c r="D34" s="346"/>
      <c r="E34" s="346"/>
      <c r="F34" s="347">
        <v>1369500000</v>
      </c>
    </row>
    <row r="35" spans="1:11" ht="14.1" customHeight="1" x14ac:dyDescent="0.25">
      <c r="A35" s="340" t="s">
        <v>11</v>
      </c>
      <c r="B35" s="348"/>
      <c r="C35" s="348"/>
      <c r="D35" s="361" t="s">
        <v>576</v>
      </c>
      <c r="E35" s="346" t="s">
        <v>577</v>
      </c>
      <c r="F35" s="347">
        <v>1369500000</v>
      </c>
      <c r="H35" s="340" t="s">
        <v>11</v>
      </c>
    </row>
    <row r="36" spans="1:11" ht="14.1" customHeight="1" x14ac:dyDescent="0.25">
      <c r="B36" s="346" t="s">
        <v>578</v>
      </c>
      <c r="C36" s="346" t="s">
        <v>579</v>
      </c>
      <c r="D36" s="346"/>
      <c r="E36" s="346"/>
      <c r="F36" s="347">
        <v>2606000000</v>
      </c>
    </row>
    <row r="37" spans="1:11" ht="14.1" customHeight="1" x14ac:dyDescent="0.25">
      <c r="A37" s="340" t="s">
        <v>11</v>
      </c>
      <c r="B37" s="348"/>
      <c r="C37" s="348"/>
      <c r="D37" s="361" t="s">
        <v>580</v>
      </c>
      <c r="E37" s="346" t="s">
        <v>581</v>
      </c>
      <c r="F37" s="347">
        <v>2606000000</v>
      </c>
      <c r="H37" s="340" t="s">
        <v>11</v>
      </c>
    </row>
    <row r="38" spans="1:11" ht="14.1" customHeight="1" x14ac:dyDescent="0.25">
      <c r="A38" s="340" t="s">
        <v>11</v>
      </c>
      <c r="B38" s="346" t="s">
        <v>582</v>
      </c>
      <c r="C38" s="346" t="s">
        <v>583</v>
      </c>
      <c r="D38" s="346"/>
      <c r="E38" s="346"/>
      <c r="F38" s="347">
        <v>9000000</v>
      </c>
      <c r="H38" s="340" t="s">
        <v>11</v>
      </c>
    </row>
    <row r="39" spans="1:11" ht="14.1" customHeight="1" x14ac:dyDescent="0.25">
      <c r="B39" s="346" t="s">
        <v>584</v>
      </c>
      <c r="C39" s="346" t="s">
        <v>572</v>
      </c>
      <c r="D39" s="346"/>
      <c r="E39" s="346"/>
      <c r="F39" s="347">
        <v>1002000000</v>
      </c>
      <c r="K39" s="341"/>
    </row>
    <row r="40" spans="1:11" ht="14.1" customHeight="1" x14ac:dyDescent="0.25">
      <c r="B40" s="346" t="s">
        <v>585</v>
      </c>
      <c r="C40" s="346" t="s">
        <v>586</v>
      </c>
      <c r="D40" s="346"/>
      <c r="E40" s="346"/>
      <c r="F40" s="347">
        <v>1002000000</v>
      </c>
      <c r="K40" s="355"/>
    </row>
    <row r="41" spans="1:11" ht="14.1" customHeight="1" x14ac:dyDescent="0.25">
      <c r="A41" s="340" t="s">
        <v>31</v>
      </c>
      <c r="B41" s="348"/>
      <c r="C41" s="348"/>
      <c r="D41" s="361" t="s">
        <v>587</v>
      </c>
      <c r="E41" s="346" t="s">
        <v>588</v>
      </c>
      <c r="F41" s="347">
        <v>200000000</v>
      </c>
      <c r="H41" s="340" t="s">
        <v>31</v>
      </c>
    </row>
    <row r="42" spans="1:11" ht="14.1" customHeight="1" x14ac:dyDescent="0.25">
      <c r="A42" s="340" t="s">
        <v>31</v>
      </c>
      <c r="B42" s="348"/>
      <c r="C42" s="348"/>
      <c r="D42" s="361" t="s">
        <v>589</v>
      </c>
      <c r="E42" s="346" t="s">
        <v>590</v>
      </c>
      <c r="F42" s="347">
        <v>802000000</v>
      </c>
      <c r="H42" s="340" t="s">
        <v>31</v>
      </c>
      <c r="K42" s="356"/>
    </row>
    <row r="43" spans="1:11" ht="14.1" customHeight="1" x14ac:dyDescent="0.25">
      <c r="B43" s="346" t="s">
        <v>591</v>
      </c>
      <c r="C43" s="346" t="s">
        <v>592</v>
      </c>
      <c r="D43" s="346"/>
      <c r="E43" s="346"/>
      <c r="F43" s="347">
        <v>6467875227</v>
      </c>
    </row>
    <row r="44" spans="1:11" ht="14.1" customHeight="1" x14ac:dyDescent="0.25">
      <c r="B44" s="346" t="s">
        <v>593</v>
      </c>
      <c r="C44" s="346" t="s">
        <v>594</v>
      </c>
      <c r="D44" s="346"/>
      <c r="E44" s="346"/>
      <c r="F44" s="347">
        <v>496413527</v>
      </c>
    </row>
    <row r="45" spans="1:11" ht="14.1" customHeight="1" x14ac:dyDescent="0.25">
      <c r="B45" s="346" t="s">
        <v>595</v>
      </c>
      <c r="C45" s="346" t="s">
        <v>596</v>
      </c>
      <c r="D45" s="346"/>
      <c r="E45" s="346"/>
      <c r="F45" s="347">
        <v>133105574</v>
      </c>
    </row>
    <row r="46" spans="1:11" ht="14.1" customHeight="1" x14ac:dyDescent="0.25">
      <c r="B46" s="346" t="s">
        <v>597</v>
      </c>
      <c r="C46" s="346" t="s">
        <v>596</v>
      </c>
      <c r="D46" s="346"/>
      <c r="E46" s="346"/>
      <c r="F46" s="347">
        <v>133105574</v>
      </c>
    </row>
    <row r="47" spans="1:11" ht="14.1" customHeight="1" x14ac:dyDescent="0.25">
      <c r="A47" s="340" t="s">
        <v>326</v>
      </c>
      <c r="B47" s="348"/>
      <c r="C47" s="348"/>
      <c r="D47" s="361" t="s">
        <v>598</v>
      </c>
      <c r="E47" s="346" t="s">
        <v>599</v>
      </c>
      <c r="F47" s="347">
        <v>113399</v>
      </c>
      <c r="H47" s="340" t="s">
        <v>326</v>
      </c>
    </row>
    <row r="48" spans="1:11" ht="14.1" customHeight="1" x14ac:dyDescent="0.25">
      <c r="A48" s="340" t="s">
        <v>326</v>
      </c>
      <c r="B48" s="348"/>
      <c r="C48" s="348"/>
      <c r="D48" s="361" t="s">
        <v>600</v>
      </c>
      <c r="E48" s="346" t="s">
        <v>601</v>
      </c>
      <c r="F48" s="347">
        <v>36340663</v>
      </c>
      <c r="H48" s="340" t="s">
        <v>326</v>
      </c>
    </row>
    <row r="49" spans="1:8" ht="14.1" customHeight="1" x14ac:dyDescent="0.25">
      <c r="A49" s="340" t="s">
        <v>326</v>
      </c>
      <c r="B49" s="348"/>
      <c r="C49" s="348"/>
      <c r="D49" s="361" t="s">
        <v>602</v>
      </c>
      <c r="E49" s="346" t="s">
        <v>603</v>
      </c>
      <c r="F49" s="347">
        <v>10457844</v>
      </c>
      <c r="H49" s="340" t="s">
        <v>326</v>
      </c>
    </row>
    <row r="50" spans="1:8" ht="14.1" customHeight="1" x14ac:dyDescent="0.25">
      <c r="A50" s="340" t="s">
        <v>326</v>
      </c>
      <c r="B50" s="348"/>
      <c r="C50" s="348"/>
      <c r="D50" s="361" t="s">
        <v>604</v>
      </c>
      <c r="E50" s="346" t="s">
        <v>605</v>
      </c>
      <c r="F50" s="347">
        <v>6723629</v>
      </c>
      <c r="H50" s="340" t="s">
        <v>326</v>
      </c>
    </row>
    <row r="51" spans="1:8" ht="14.1" customHeight="1" x14ac:dyDescent="0.25">
      <c r="A51" s="340" t="s">
        <v>326</v>
      </c>
      <c r="B51" s="348"/>
      <c r="C51" s="348"/>
      <c r="D51" s="361" t="s">
        <v>606</v>
      </c>
      <c r="E51" s="346" t="s">
        <v>607</v>
      </c>
      <c r="F51" s="347">
        <v>19920</v>
      </c>
      <c r="H51" s="340" t="s">
        <v>326</v>
      </c>
    </row>
    <row r="52" spans="1:8" ht="14.1" customHeight="1" x14ac:dyDescent="0.25">
      <c r="A52" s="340" t="s">
        <v>326</v>
      </c>
      <c r="B52" s="348"/>
      <c r="C52" s="348"/>
      <c r="D52" s="361" t="s">
        <v>608</v>
      </c>
      <c r="E52" s="346" t="s">
        <v>609</v>
      </c>
      <c r="F52" s="347">
        <v>5670049</v>
      </c>
      <c r="H52" s="340" t="s">
        <v>326</v>
      </c>
    </row>
    <row r="53" spans="1:8" ht="14.1" customHeight="1" x14ac:dyDescent="0.25">
      <c r="A53" s="340" t="s">
        <v>326</v>
      </c>
      <c r="B53" s="348"/>
      <c r="C53" s="348"/>
      <c r="D53" s="361" t="s">
        <v>610</v>
      </c>
      <c r="E53" s="346" t="s">
        <v>609</v>
      </c>
      <c r="F53" s="347">
        <v>64585436</v>
      </c>
      <c r="H53" s="340" t="s">
        <v>326</v>
      </c>
    </row>
    <row r="54" spans="1:8" ht="14.1" customHeight="1" x14ac:dyDescent="0.25">
      <c r="A54" s="340" t="s">
        <v>326</v>
      </c>
      <c r="B54" s="348"/>
      <c r="C54" s="348"/>
      <c r="D54" s="361" t="s">
        <v>611</v>
      </c>
      <c r="E54" s="346" t="s">
        <v>612</v>
      </c>
      <c r="F54" s="347">
        <v>6370305</v>
      </c>
      <c r="H54" s="340" t="s">
        <v>326</v>
      </c>
    </row>
    <row r="55" spans="1:8" ht="14.1" customHeight="1" x14ac:dyDescent="0.25">
      <c r="A55" s="340" t="s">
        <v>326</v>
      </c>
      <c r="B55" s="348"/>
      <c r="C55" s="348"/>
      <c r="D55" s="361" t="s">
        <v>613</v>
      </c>
      <c r="E55" s="346" t="s">
        <v>612</v>
      </c>
      <c r="F55" s="347">
        <v>771572</v>
      </c>
      <c r="H55" s="340" t="s">
        <v>326</v>
      </c>
    </row>
    <row r="56" spans="1:8" ht="14.1" customHeight="1" x14ac:dyDescent="0.25">
      <c r="A56" s="340" t="s">
        <v>326</v>
      </c>
      <c r="B56" s="348"/>
      <c r="C56" s="348"/>
      <c r="D56" s="361" t="s">
        <v>614</v>
      </c>
      <c r="E56" s="346" t="s">
        <v>615</v>
      </c>
      <c r="F56" s="347">
        <v>919798</v>
      </c>
      <c r="H56" s="340" t="s">
        <v>326</v>
      </c>
    </row>
    <row r="57" spans="1:8" ht="14.1" customHeight="1" x14ac:dyDescent="0.25">
      <c r="A57" s="340" t="s">
        <v>326</v>
      </c>
      <c r="B57" s="348"/>
      <c r="C57" s="348"/>
      <c r="D57" s="361" t="s">
        <v>616</v>
      </c>
      <c r="E57" s="346" t="s">
        <v>492</v>
      </c>
      <c r="F57" s="347">
        <v>-180000</v>
      </c>
      <c r="H57" s="340" t="s">
        <v>326</v>
      </c>
    </row>
    <row r="58" spans="1:8" ht="14.1" customHeight="1" x14ac:dyDescent="0.25">
      <c r="A58" s="340" t="s">
        <v>326</v>
      </c>
      <c r="B58" s="348"/>
      <c r="C58" s="348"/>
      <c r="D58" s="361" t="s">
        <v>617</v>
      </c>
      <c r="E58" s="346" t="s">
        <v>492</v>
      </c>
      <c r="F58" s="347">
        <v>1199560</v>
      </c>
      <c r="H58" s="340" t="s">
        <v>326</v>
      </c>
    </row>
    <row r="59" spans="1:8" ht="14.1" customHeight="1" x14ac:dyDescent="0.25">
      <c r="A59" s="340" t="s">
        <v>326</v>
      </c>
      <c r="B59" s="348"/>
      <c r="C59" s="348"/>
      <c r="D59" s="361" t="s">
        <v>618</v>
      </c>
      <c r="E59" s="346" t="s">
        <v>619</v>
      </c>
      <c r="F59" s="347">
        <v>113399</v>
      </c>
      <c r="H59" s="340" t="s">
        <v>326</v>
      </c>
    </row>
    <row r="60" spans="1:8" ht="14.1" customHeight="1" x14ac:dyDescent="0.25">
      <c r="B60" s="346" t="s">
        <v>620</v>
      </c>
      <c r="C60" s="346" t="s">
        <v>621</v>
      </c>
      <c r="D60" s="346"/>
      <c r="E60" s="346"/>
      <c r="F60" s="347">
        <v>363307953</v>
      </c>
    </row>
    <row r="61" spans="1:8" ht="14.1" customHeight="1" x14ac:dyDescent="0.25">
      <c r="B61" s="346" t="s">
        <v>622</v>
      </c>
      <c r="C61" s="346" t="s">
        <v>623</v>
      </c>
      <c r="D61" s="346"/>
      <c r="E61" s="346"/>
      <c r="F61" s="347">
        <v>12557188</v>
      </c>
    </row>
    <row r="62" spans="1:8" ht="14.1" customHeight="1" x14ac:dyDescent="0.25">
      <c r="A62" s="340" t="s">
        <v>377</v>
      </c>
      <c r="B62" s="348"/>
      <c r="C62" s="348"/>
      <c r="D62" s="361" t="s">
        <v>611</v>
      </c>
      <c r="E62" s="346" t="s">
        <v>612</v>
      </c>
      <c r="F62" s="347">
        <v>12404910</v>
      </c>
      <c r="H62" s="340" t="s">
        <v>377</v>
      </c>
    </row>
    <row r="63" spans="1:8" ht="14.1" customHeight="1" x14ac:dyDescent="0.25">
      <c r="A63" s="340" t="s">
        <v>377</v>
      </c>
      <c r="B63" s="348"/>
      <c r="C63" s="348"/>
      <c r="D63" s="361" t="s">
        <v>613</v>
      </c>
      <c r="E63" s="346" t="s">
        <v>612</v>
      </c>
      <c r="F63" s="347">
        <v>152278</v>
      </c>
      <c r="H63" s="340" t="s">
        <v>377</v>
      </c>
    </row>
    <row r="64" spans="1:8" ht="14.1" customHeight="1" x14ac:dyDescent="0.25">
      <c r="B64" s="346" t="s">
        <v>624</v>
      </c>
      <c r="C64" s="346" t="s">
        <v>625</v>
      </c>
      <c r="D64" s="346"/>
      <c r="E64" s="346"/>
      <c r="F64" s="347">
        <v>350750765</v>
      </c>
    </row>
    <row r="65" spans="1:8" ht="14.1" customHeight="1" x14ac:dyDescent="0.25">
      <c r="A65" s="340" t="s">
        <v>377</v>
      </c>
      <c r="B65" s="348"/>
      <c r="C65" s="348"/>
      <c r="D65" s="361" t="s">
        <v>626</v>
      </c>
      <c r="E65" s="346" t="s">
        <v>609</v>
      </c>
      <c r="F65" s="347">
        <v>25500000</v>
      </c>
      <c r="H65" s="340" t="s">
        <v>377</v>
      </c>
    </row>
    <row r="66" spans="1:8" ht="14.1" customHeight="1" x14ac:dyDescent="0.25">
      <c r="A66" s="340" t="s">
        <v>377</v>
      </c>
      <c r="B66" s="348"/>
      <c r="C66" s="348"/>
      <c r="D66" s="361" t="s">
        <v>627</v>
      </c>
      <c r="E66" s="346" t="s">
        <v>628</v>
      </c>
      <c r="F66" s="347">
        <v>124950000</v>
      </c>
      <c r="H66" s="340" t="s">
        <v>377</v>
      </c>
    </row>
    <row r="67" spans="1:8" ht="14.1" customHeight="1" x14ac:dyDescent="0.25">
      <c r="A67" s="340" t="s">
        <v>377</v>
      </c>
      <c r="B67" s="348"/>
      <c r="C67" s="348"/>
      <c r="D67" s="361" t="s">
        <v>629</v>
      </c>
      <c r="E67" s="346" t="s">
        <v>628</v>
      </c>
      <c r="F67" s="347">
        <v>11066730</v>
      </c>
      <c r="H67" s="340" t="s">
        <v>377</v>
      </c>
    </row>
    <row r="68" spans="1:8" ht="14.1" customHeight="1" x14ac:dyDescent="0.25">
      <c r="A68" s="340" t="s">
        <v>377</v>
      </c>
      <c r="B68" s="348"/>
      <c r="C68" s="348"/>
      <c r="D68" s="361" t="s">
        <v>630</v>
      </c>
      <c r="E68" s="346" t="s">
        <v>603</v>
      </c>
      <c r="F68" s="347">
        <v>108766924</v>
      </c>
      <c r="H68" s="340" t="s">
        <v>377</v>
      </c>
    </row>
    <row r="69" spans="1:8" ht="14.1" customHeight="1" x14ac:dyDescent="0.25">
      <c r="A69" s="340" t="s">
        <v>377</v>
      </c>
      <c r="B69" s="348"/>
      <c r="C69" s="348"/>
      <c r="D69" s="361" t="s">
        <v>631</v>
      </c>
      <c r="E69" s="346" t="s">
        <v>603</v>
      </c>
      <c r="F69" s="347">
        <v>52566968</v>
      </c>
      <c r="H69" s="340" t="s">
        <v>377</v>
      </c>
    </row>
    <row r="70" spans="1:8" ht="14.1" customHeight="1" x14ac:dyDescent="0.25">
      <c r="A70" s="340" t="s">
        <v>377</v>
      </c>
      <c r="B70" s="348"/>
      <c r="C70" s="348"/>
      <c r="D70" s="361" t="s">
        <v>632</v>
      </c>
      <c r="E70" s="346" t="s">
        <v>397</v>
      </c>
      <c r="F70" s="347">
        <v>3000000</v>
      </c>
      <c r="H70" s="340" t="s">
        <v>377</v>
      </c>
    </row>
    <row r="71" spans="1:8" ht="14.1" customHeight="1" x14ac:dyDescent="0.25">
      <c r="A71" s="340" t="s">
        <v>377</v>
      </c>
      <c r="B71" s="348"/>
      <c r="C71" s="348"/>
      <c r="D71" s="361" t="s">
        <v>633</v>
      </c>
      <c r="E71" s="346" t="s">
        <v>397</v>
      </c>
      <c r="F71" s="347">
        <v>2766683</v>
      </c>
      <c r="H71" s="340" t="s">
        <v>377</v>
      </c>
    </row>
    <row r="72" spans="1:8" ht="14.1" customHeight="1" x14ac:dyDescent="0.25">
      <c r="A72" s="340" t="s">
        <v>377</v>
      </c>
      <c r="B72" s="348"/>
      <c r="C72" s="348"/>
      <c r="D72" s="361" t="s">
        <v>634</v>
      </c>
      <c r="E72" s="346" t="s">
        <v>609</v>
      </c>
      <c r="F72" s="347">
        <v>22133460</v>
      </c>
      <c r="H72" s="340" t="s">
        <v>377</v>
      </c>
    </row>
    <row r="73" spans="1:8" ht="14.1" customHeight="1" x14ac:dyDescent="0.25">
      <c r="B73" s="346" t="s">
        <v>635</v>
      </c>
      <c r="C73" s="346" t="s">
        <v>636</v>
      </c>
      <c r="D73" s="346"/>
      <c r="E73" s="346"/>
      <c r="F73" s="347">
        <v>4699671340</v>
      </c>
    </row>
    <row r="74" spans="1:8" ht="14.1" customHeight="1" x14ac:dyDescent="0.25">
      <c r="B74" s="346" t="s">
        <v>637</v>
      </c>
      <c r="C74" s="346" t="s">
        <v>638</v>
      </c>
      <c r="D74" s="346"/>
      <c r="E74" s="346"/>
      <c r="F74" s="347">
        <v>4699671340</v>
      </c>
    </row>
    <row r="75" spans="1:8" ht="14.1" customHeight="1" x14ac:dyDescent="0.25">
      <c r="A75" s="340" t="s">
        <v>377</v>
      </c>
      <c r="B75" s="346" t="s">
        <v>639</v>
      </c>
      <c r="C75" s="346" t="s">
        <v>640</v>
      </c>
      <c r="D75" s="346"/>
      <c r="E75" s="346"/>
      <c r="F75" s="347">
        <v>4699671340</v>
      </c>
      <c r="G75" s="340" t="s">
        <v>947</v>
      </c>
      <c r="H75" s="340" t="s">
        <v>377</v>
      </c>
    </row>
    <row r="76" spans="1:8" ht="14.1" customHeight="1" x14ac:dyDescent="0.25">
      <c r="B76" s="346" t="s">
        <v>641</v>
      </c>
      <c r="C76" s="346" t="s">
        <v>642</v>
      </c>
      <c r="D76" s="346"/>
      <c r="E76" s="346"/>
      <c r="F76" s="347">
        <v>1265573932</v>
      </c>
    </row>
    <row r="77" spans="1:8" ht="14.1" customHeight="1" x14ac:dyDescent="0.25">
      <c r="B77" s="346" t="s">
        <v>643</v>
      </c>
      <c r="C77" s="346" t="s">
        <v>644</v>
      </c>
      <c r="D77" s="346"/>
      <c r="E77" s="346"/>
      <c r="F77" s="347">
        <v>518200</v>
      </c>
    </row>
    <row r="78" spans="1:8" ht="14.1" customHeight="1" x14ac:dyDescent="0.25">
      <c r="B78" s="346" t="s">
        <v>645</v>
      </c>
      <c r="C78" s="346" t="s">
        <v>646</v>
      </c>
      <c r="D78" s="346"/>
      <c r="E78" s="346"/>
      <c r="F78" s="347">
        <v>480000</v>
      </c>
    </row>
    <row r="79" spans="1:8" ht="14.1" customHeight="1" x14ac:dyDescent="0.25">
      <c r="A79" s="340" t="s">
        <v>493</v>
      </c>
      <c r="B79" s="348"/>
      <c r="C79" s="348"/>
      <c r="D79" s="361" t="s">
        <v>647</v>
      </c>
      <c r="E79" s="346" t="s">
        <v>648</v>
      </c>
      <c r="F79" s="347">
        <v>430000</v>
      </c>
      <c r="H79" s="340" t="s">
        <v>493</v>
      </c>
    </row>
    <row r="80" spans="1:8" ht="14.1" customHeight="1" x14ac:dyDescent="0.25">
      <c r="A80" s="340" t="s">
        <v>493</v>
      </c>
      <c r="B80" s="348"/>
      <c r="C80" s="348"/>
      <c r="D80" s="361" t="s">
        <v>649</v>
      </c>
      <c r="E80" s="346" t="s">
        <v>650</v>
      </c>
      <c r="F80" s="347">
        <v>50000</v>
      </c>
      <c r="H80" s="340" t="s">
        <v>493</v>
      </c>
    </row>
    <row r="81" spans="1:8" ht="14.1" customHeight="1" x14ac:dyDescent="0.25">
      <c r="A81" s="340" t="s">
        <v>493</v>
      </c>
      <c r="B81" s="346" t="s">
        <v>651</v>
      </c>
      <c r="C81" s="346" t="s">
        <v>652</v>
      </c>
      <c r="D81" s="346"/>
      <c r="E81" s="346"/>
      <c r="F81" s="347">
        <v>38200</v>
      </c>
      <c r="H81" s="340" t="s">
        <v>493</v>
      </c>
    </row>
    <row r="82" spans="1:8" ht="14.1" customHeight="1" x14ac:dyDescent="0.25">
      <c r="B82" s="346" t="s">
        <v>653</v>
      </c>
      <c r="C82" s="346" t="s">
        <v>654</v>
      </c>
      <c r="D82" s="346"/>
      <c r="E82" s="346"/>
      <c r="F82" s="347">
        <v>236064793</v>
      </c>
    </row>
    <row r="83" spans="1:8" ht="14.1" customHeight="1" x14ac:dyDescent="0.25">
      <c r="A83" s="340" t="s">
        <v>948</v>
      </c>
      <c r="B83" s="346" t="s">
        <v>655</v>
      </c>
      <c r="C83" s="346" t="s">
        <v>656</v>
      </c>
      <c r="D83" s="346"/>
      <c r="E83" s="346"/>
      <c r="F83" s="347">
        <v>236064793</v>
      </c>
      <c r="H83" s="340" t="s">
        <v>948</v>
      </c>
    </row>
    <row r="84" spans="1:8" ht="14.1" customHeight="1" x14ac:dyDescent="0.25">
      <c r="B84" s="346" t="s">
        <v>657</v>
      </c>
      <c r="C84" s="346" t="s">
        <v>658</v>
      </c>
      <c r="D84" s="346"/>
      <c r="E84" s="346"/>
      <c r="F84" s="347">
        <v>261213545</v>
      </c>
    </row>
    <row r="85" spans="1:8" ht="14.1" customHeight="1" x14ac:dyDescent="0.25">
      <c r="A85" s="340" t="s">
        <v>470</v>
      </c>
      <c r="B85" s="346" t="s">
        <v>659</v>
      </c>
      <c r="C85" s="346" t="s">
        <v>660</v>
      </c>
      <c r="D85" s="346"/>
      <c r="E85" s="346"/>
      <c r="F85" s="347">
        <v>10290144</v>
      </c>
      <c r="H85" s="340" t="s">
        <v>470</v>
      </c>
    </row>
    <row r="86" spans="1:8" ht="14.1" customHeight="1" x14ac:dyDescent="0.25">
      <c r="A86" s="340" t="s">
        <v>379</v>
      </c>
      <c r="B86" s="346" t="s">
        <v>661</v>
      </c>
      <c r="C86" s="346" t="s">
        <v>662</v>
      </c>
      <c r="D86" s="346"/>
      <c r="E86" s="346"/>
      <c r="F86" s="347">
        <v>26139975</v>
      </c>
      <c r="H86" s="340" t="s">
        <v>379</v>
      </c>
    </row>
    <row r="87" spans="1:8" ht="14.1" customHeight="1" x14ac:dyDescent="0.25">
      <c r="A87" s="340" t="s">
        <v>949</v>
      </c>
      <c r="B87" s="346" t="s">
        <v>663</v>
      </c>
      <c r="C87" s="346" t="s">
        <v>664</v>
      </c>
      <c r="D87" s="346"/>
      <c r="E87" s="346"/>
      <c r="F87" s="347">
        <v>9986600</v>
      </c>
      <c r="H87" s="340" t="s">
        <v>949</v>
      </c>
    </row>
    <row r="88" spans="1:8" ht="14.1" customHeight="1" x14ac:dyDescent="0.25">
      <c r="A88" s="340" t="s">
        <v>378</v>
      </c>
      <c r="B88" s="346" t="s">
        <v>665</v>
      </c>
      <c r="C88" s="346" t="s">
        <v>666</v>
      </c>
      <c r="D88" s="346"/>
      <c r="E88" s="346"/>
      <c r="F88" s="347">
        <v>214796826</v>
      </c>
      <c r="H88" s="340" t="s">
        <v>378</v>
      </c>
    </row>
    <row r="89" spans="1:8" ht="14.1" customHeight="1" x14ac:dyDescent="0.25">
      <c r="B89" s="346" t="s">
        <v>667</v>
      </c>
      <c r="C89" s="346" t="s">
        <v>668</v>
      </c>
      <c r="D89" s="346"/>
      <c r="E89" s="346"/>
      <c r="F89" s="347">
        <v>726359000</v>
      </c>
    </row>
    <row r="90" spans="1:8" ht="14.1" customHeight="1" x14ac:dyDescent="0.25">
      <c r="A90" s="340" t="s">
        <v>500</v>
      </c>
      <c r="B90" s="346" t="s">
        <v>669</v>
      </c>
      <c r="C90" s="346" t="s">
        <v>670</v>
      </c>
      <c r="D90" s="346"/>
      <c r="E90" s="346"/>
      <c r="F90" s="347">
        <v>726359000</v>
      </c>
      <c r="G90" s="340" t="s">
        <v>950</v>
      </c>
      <c r="H90" s="340" t="s">
        <v>500</v>
      </c>
    </row>
    <row r="91" spans="1:8" ht="14.1" customHeight="1" x14ac:dyDescent="0.25">
      <c r="B91" s="346" t="s">
        <v>671</v>
      </c>
      <c r="C91" s="346" t="s">
        <v>672</v>
      </c>
      <c r="D91" s="346"/>
      <c r="E91" s="346"/>
      <c r="F91" s="347">
        <v>41418394</v>
      </c>
    </row>
    <row r="92" spans="1:8" ht="14.1" customHeight="1" x14ac:dyDescent="0.25">
      <c r="A92" s="340" t="s">
        <v>469</v>
      </c>
      <c r="B92" s="346" t="s">
        <v>673</v>
      </c>
      <c r="C92" s="346" t="s">
        <v>674</v>
      </c>
      <c r="D92" s="346"/>
      <c r="E92" s="346"/>
      <c r="F92" s="347">
        <v>41418394</v>
      </c>
      <c r="G92" s="340" t="s">
        <v>951</v>
      </c>
      <c r="H92" s="340" t="s">
        <v>469</v>
      </c>
    </row>
    <row r="93" spans="1:8" ht="14.1" customHeight="1" x14ac:dyDescent="0.25">
      <c r="B93" s="346" t="s">
        <v>675</v>
      </c>
      <c r="C93" s="346" t="s">
        <v>676</v>
      </c>
      <c r="D93" s="346"/>
      <c r="E93" s="346"/>
      <c r="F93" s="347">
        <v>6216428</v>
      </c>
    </row>
    <row r="94" spans="1:8" ht="14.1" customHeight="1" x14ac:dyDescent="0.25">
      <c r="B94" s="346" t="s">
        <v>677</v>
      </c>
      <c r="C94" s="346" t="s">
        <v>678</v>
      </c>
      <c r="D94" s="346"/>
      <c r="E94" s="346"/>
      <c r="F94" s="347">
        <v>6216428</v>
      </c>
    </row>
    <row r="95" spans="1:8" ht="14.1" customHeight="1" x14ac:dyDescent="0.25">
      <c r="A95" s="340" t="s">
        <v>327</v>
      </c>
      <c r="B95" s="346" t="s">
        <v>679</v>
      </c>
      <c r="C95" s="346" t="s">
        <v>680</v>
      </c>
      <c r="D95" s="346"/>
      <c r="E95" s="346"/>
      <c r="F95" s="347">
        <v>45087124</v>
      </c>
      <c r="H95" s="340" t="s">
        <v>327</v>
      </c>
    </row>
    <row r="96" spans="1:8" ht="14.1" customHeight="1" x14ac:dyDescent="0.25">
      <c r="A96" s="340" t="s">
        <v>327</v>
      </c>
      <c r="B96" s="346" t="s">
        <v>681</v>
      </c>
      <c r="C96" s="346" t="s">
        <v>682</v>
      </c>
      <c r="D96" s="346"/>
      <c r="E96" s="346"/>
      <c r="F96" s="347">
        <v>-43432049</v>
      </c>
      <c r="H96" s="340" t="s">
        <v>327</v>
      </c>
    </row>
    <row r="97" spans="1:8" ht="14.1" customHeight="1" x14ac:dyDescent="0.25">
      <c r="A97" s="340" t="s">
        <v>327</v>
      </c>
      <c r="B97" s="346" t="s">
        <v>683</v>
      </c>
      <c r="C97" s="346" t="s">
        <v>684</v>
      </c>
      <c r="D97" s="346"/>
      <c r="E97" s="346"/>
      <c r="F97" s="347">
        <v>48284291</v>
      </c>
      <c r="H97" s="340" t="s">
        <v>327</v>
      </c>
    </row>
    <row r="98" spans="1:8" ht="14.1" customHeight="1" x14ac:dyDescent="0.25">
      <c r="A98" s="340" t="s">
        <v>327</v>
      </c>
      <c r="B98" s="346" t="s">
        <v>685</v>
      </c>
      <c r="C98" s="346" t="s">
        <v>682</v>
      </c>
      <c r="D98" s="346"/>
      <c r="E98" s="346"/>
      <c r="F98" s="347">
        <v>-46268006</v>
      </c>
      <c r="H98" s="340" t="s">
        <v>327</v>
      </c>
    </row>
    <row r="99" spans="1:8" ht="14.1" customHeight="1" x14ac:dyDescent="0.25">
      <c r="A99" s="340" t="s">
        <v>327</v>
      </c>
      <c r="B99" s="346" t="s">
        <v>686</v>
      </c>
      <c r="C99" s="346" t="s">
        <v>687</v>
      </c>
      <c r="D99" s="346"/>
      <c r="E99" s="346"/>
      <c r="F99" s="347">
        <v>89155205</v>
      </c>
      <c r="H99" s="340" t="s">
        <v>327</v>
      </c>
    </row>
    <row r="100" spans="1:8" ht="14.1" customHeight="1" x14ac:dyDescent="0.25">
      <c r="A100" s="340" t="s">
        <v>327</v>
      </c>
      <c r="B100" s="346" t="s">
        <v>688</v>
      </c>
      <c r="C100" s="346" t="s">
        <v>689</v>
      </c>
      <c r="D100" s="346"/>
      <c r="E100" s="346"/>
      <c r="F100" s="347">
        <v>-86610137</v>
      </c>
      <c r="H100" s="340" t="s">
        <v>327</v>
      </c>
    </row>
    <row r="101" spans="1:8" ht="14.1" customHeight="1" x14ac:dyDescent="0.25">
      <c r="B101" s="346" t="s">
        <v>690</v>
      </c>
      <c r="C101" s="346" t="s">
        <v>691</v>
      </c>
      <c r="D101" s="346"/>
      <c r="E101" s="346"/>
      <c r="F101" s="347">
        <v>303230986</v>
      </c>
    </row>
    <row r="102" spans="1:8" ht="14.1" customHeight="1" x14ac:dyDescent="0.25">
      <c r="B102" s="346" t="s">
        <v>692</v>
      </c>
      <c r="C102" s="346" t="s">
        <v>693</v>
      </c>
      <c r="D102" s="346"/>
      <c r="E102" s="346"/>
      <c r="F102" s="347">
        <v>303230986</v>
      </c>
    </row>
    <row r="103" spans="1:8" ht="14.1" customHeight="1" x14ac:dyDescent="0.25">
      <c r="B103" s="346" t="s">
        <v>694</v>
      </c>
      <c r="C103" s="346" t="s">
        <v>695</v>
      </c>
      <c r="D103" s="346"/>
      <c r="E103" s="346"/>
      <c r="F103" s="347">
        <v>303230986</v>
      </c>
    </row>
    <row r="104" spans="1:8" ht="14.1" customHeight="1" x14ac:dyDescent="0.25">
      <c r="A104" s="340" t="s">
        <v>328</v>
      </c>
      <c r="B104" s="346" t="s">
        <v>696</v>
      </c>
      <c r="C104" s="346" t="s">
        <v>433</v>
      </c>
      <c r="D104" s="346"/>
      <c r="E104" s="346"/>
      <c r="F104" s="347">
        <v>391265789</v>
      </c>
      <c r="H104" s="340" t="s">
        <v>328</v>
      </c>
    </row>
    <row r="105" spans="1:8" ht="14.1" customHeight="1" x14ac:dyDescent="0.25">
      <c r="A105" s="340" t="s">
        <v>251</v>
      </c>
      <c r="B105" s="346" t="s">
        <v>697</v>
      </c>
      <c r="C105" s="346" t="s">
        <v>698</v>
      </c>
      <c r="D105" s="346"/>
      <c r="E105" s="346"/>
      <c r="F105" s="347">
        <v>-88034803</v>
      </c>
      <c r="H105" s="340" t="s">
        <v>251</v>
      </c>
    </row>
    <row r="106" spans="1:8" ht="14.1" customHeight="1" x14ac:dyDescent="0.25">
      <c r="B106" s="346" t="s">
        <v>699</v>
      </c>
      <c r="C106" s="346" t="s">
        <v>700</v>
      </c>
      <c r="D106" s="346"/>
      <c r="E106" s="346"/>
      <c r="F106" s="347">
        <v>1399891194</v>
      </c>
    </row>
    <row r="107" spans="1:8" ht="14.1" customHeight="1" x14ac:dyDescent="0.25">
      <c r="B107" s="346" t="s">
        <v>701</v>
      </c>
      <c r="C107" s="346" t="s">
        <v>702</v>
      </c>
      <c r="D107" s="346"/>
      <c r="E107" s="346"/>
      <c r="F107" s="347">
        <v>1316838759</v>
      </c>
    </row>
    <row r="108" spans="1:8" ht="14.1" customHeight="1" x14ac:dyDescent="0.25">
      <c r="B108" s="346" t="s">
        <v>703</v>
      </c>
      <c r="C108" s="346" t="s">
        <v>702</v>
      </c>
      <c r="D108" s="346"/>
      <c r="E108" s="346"/>
      <c r="F108" s="347">
        <v>1316838759</v>
      </c>
    </row>
    <row r="109" spans="1:8" ht="14.1" customHeight="1" x14ac:dyDescent="0.25">
      <c r="A109" s="340" t="s">
        <v>189</v>
      </c>
      <c r="B109" s="346" t="s">
        <v>704</v>
      </c>
      <c r="C109" s="346" t="s">
        <v>705</v>
      </c>
      <c r="D109" s="346"/>
      <c r="E109" s="346"/>
      <c r="F109" s="347">
        <v>1250000000</v>
      </c>
      <c r="H109" s="340" t="s">
        <v>189</v>
      </c>
    </row>
    <row r="110" spans="1:8" ht="14.1" customHeight="1" x14ac:dyDescent="0.25">
      <c r="A110" s="340" t="s">
        <v>952</v>
      </c>
      <c r="B110" s="346" t="s">
        <v>706</v>
      </c>
      <c r="C110" s="346" t="s">
        <v>707</v>
      </c>
      <c r="D110" s="346"/>
      <c r="E110" s="346"/>
      <c r="F110" s="347">
        <v>129133393</v>
      </c>
      <c r="G110" s="340" t="s">
        <v>953</v>
      </c>
      <c r="H110" s="340" t="s">
        <v>952</v>
      </c>
    </row>
    <row r="111" spans="1:8" ht="14.1" customHeight="1" x14ac:dyDescent="0.25">
      <c r="A111" s="340" t="s">
        <v>48</v>
      </c>
      <c r="B111" s="346" t="s">
        <v>708</v>
      </c>
      <c r="C111" s="346" t="s">
        <v>709</v>
      </c>
      <c r="D111" s="346"/>
      <c r="E111" s="346"/>
      <c r="F111" s="347">
        <v>-62294634</v>
      </c>
      <c r="G111" s="340" t="s">
        <v>954</v>
      </c>
      <c r="H111" s="340" t="s">
        <v>48</v>
      </c>
    </row>
    <row r="112" spans="1:8" ht="14.1" customHeight="1" x14ac:dyDescent="0.25">
      <c r="B112" s="346" t="s">
        <v>710</v>
      </c>
      <c r="C112" s="346" t="s">
        <v>711</v>
      </c>
      <c r="D112" s="346"/>
      <c r="E112" s="346"/>
      <c r="F112" s="347">
        <v>83052435</v>
      </c>
    </row>
    <row r="113" spans="1:9" ht="14.1" customHeight="1" x14ac:dyDescent="0.25">
      <c r="B113" s="346" t="s">
        <v>712</v>
      </c>
      <c r="C113" s="346" t="s">
        <v>711</v>
      </c>
      <c r="D113" s="346"/>
      <c r="E113" s="346"/>
      <c r="F113" s="347">
        <v>83052435</v>
      </c>
    </row>
    <row r="114" spans="1:9" ht="14.1" customHeight="1" x14ac:dyDescent="0.25">
      <c r="B114" s="346" t="s">
        <v>713</v>
      </c>
      <c r="C114" s="346" t="s">
        <v>711</v>
      </c>
      <c r="D114" s="346"/>
      <c r="E114" s="346"/>
      <c r="F114" s="347">
        <v>83052435</v>
      </c>
    </row>
    <row r="115" spans="1:9" ht="14.1" customHeight="1" x14ac:dyDescent="0.25">
      <c r="A115" s="340" t="s">
        <v>21</v>
      </c>
      <c r="B115" s="348"/>
      <c r="C115" s="348"/>
      <c r="D115" s="361" t="s">
        <v>714</v>
      </c>
      <c r="E115" s="346" t="s">
        <v>715</v>
      </c>
      <c r="F115" s="347">
        <v>81439659</v>
      </c>
      <c r="H115" s="340" t="s">
        <v>21</v>
      </c>
    </row>
    <row r="116" spans="1:9" ht="14.1" customHeight="1" x14ac:dyDescent="0.25">
      <c r="A116" s="340" t="s">
        <v>469</v>
      </c>
      <c r="B116" s="348"/>
      <c r="C116" s="348"/>
      <c r="D116" s="361" t="s">
        <v>716</v>
      </c>
      <c r="E116" s="346" t="s">
        <v>717</v>
      </c>
      <c r="F116" s="347">
        <v>1612776</v>
      </c>
      <c r="H116" s="340" t="s">
        <v>469</v>
      </c>
    </row>
    <row r="117" spans="1:9" ht="14.1" customHeight="1" x14ac:dyDescent="0.25">
      <c r="B117" s="351" t="s">
        <v>718</v>
      </c>
      <c r="C117" s="351" t="s">
        <v>7</v>
      </c>
      <c r="D117" s="351"/>
      <c r="E117" s="351"/>
      <c r="F117" s="352">
        <v>7434279986</v>
      </c>
    </row>
    <row r="118" spans="1:9" ht="14.1" customHeight="1" x14ac:dyDescent="0.25">
      <c r="B118" s="346" t="s">
        <v>719</v>
      </c>
      <c r="C118" s="346" t="s">
        <v>720</v>
      </c>
      <c r="D118" s="346"/>
      <c r="E118" s="346"/>
      <c r="F118" s="347">
        <v>195246745</v>
      </c>
    </row>
    <row r="119" spans="1:9" ht="14.1" customHeight="1" x14ac:dyDescent="0.25">
      <c r="B119" s="346" t="s">
        <v>721</v>
      </c>
      <c r="C119" s="346" t="s">
        <v>37</v>
      </c>
      <c r="D119" s="346"/>
      <c r="E119" s="346"/>
      <c r="F119" s="347">
        <v>195246745</v>
      </c>
    </row>
    <row r="120" spans="1:9" ht="14.1" customHeight="1" x14ac:dyDescent="0.25">
      <c r="B120" s="346" t="s">
        <v>722</v>
      </c>
      <c r="C120" s="346" t="s">
        <v>723</v>
      </c>
      <c r="D120" s="346"/>
      <c r="E120" s="346"/>
      <c r="F120" s="347">
        <v>195246745</v>
      </c>
    </row>
    <row r="121" spans="1:9" ht="14.1" customHeight="1" x14ac:dyDescent="0.25">
      <c r="B121" s="346" t="s">
        <v>724</v>
      </c>
      <c r="C121" s="346" t="s">
        <v>725</v>
      </c>
      <c r="D121" s="346"/>
      <c r="E121" s="346"/>
      <c r="F121" s="347">
        <v>181630761</v>
      </c>
    </row>
    <row r="122" spans="1:9" ht="14.1" customHeight="1" x14ac:dyDescent="0.25">
      <c r="A122" s="340" t="s">
        <v>389</v>
      </c>
      <c r="B122" s="348"/>
      <c r="C122" s="348"/>
      <c r="D122" s="361" t="s">
        <v>726</v>
      </c>
      <c r="E122" s="346" t="s">
        <v>727</v>
      </c>
      <c r="F122" s="347">
        <v>900000</v>
      </c>
      <c r="I122" s="340" t="s">
        <v>389</v>
      </c>
    </row>
    <row r="123" spans="1:9" ht="14.1" customHeight="1" x14ac:dyDescent="0.25">
      <c r="A123" s="340" t="s">
        <v>389</v>
      </c>
      <c r="B123" s="348"/>
      <c r="C123" s="348"/>
      <c r="D123" s="361" t="s">
        <v>728</v>
      </c>
      <c r="E123" s="346" t="s">
        <v>729</v>
      </c>
      <c r="F123" s="347">
        <v>5500000</v>
      </c>
      <c r="I123" s="340" t="s">
        <v>389</v>
      </c>
    </row>
    <row r="124" spans="1:9" ht="14.1" customHeight="1" x14ac:dyDescent="0.25">
      <c r="A124" s="340" t="s">
        <v>389</v>
      </c>
      <c r="B124" s="348"/>
      <c r="C124" s="348"/>
      <c r="D124" s="361" t="s">
        <v>730</v>
      </c>
      <c r="E124" s="346" t="s">
        <v>603</v>
      </c>
      <c r="F124" s="347">
        <v>58052495</v>
      </c>
      <c r="I124" s="340" t="s">
        <v>389</v>
      </c>
    </row>
    <row r="125" spans="1:9" ht="14.1" customHeight="1" x14ac:dyDescent="0.25">
      <c r="A125" s="340" t="s">
        <v>389</v>
      </c>
      <c r="B125" s="348"/>
      <c r="C125" s="348"/>
      <c r="D125" s="361" t="s">
        <v>731</v>
      </c>
      <c r="E125" s="346" t="s">
        <v>732</v>
      </c>
      <c r="F125" s="347">
        <v>486000</v>
      </c>
      <c r="I125" s="340" t="s">
        <v>389</v>
      </c>
    </row>
    <row r="126" spans="1:9" ht="14.1" customHeight="1" x14ac:dyDescent="0.25">
      <c r="A126" s="340" t="s">
        <v>389</v>
      </c>
      <c r="B126" s="348"/>
      <c r="C126" s="348"/>
      <c r="D126" s="361" t="s">
        <v>733</v>
      </c>
      <c r="E126" s="346" t="s">
        <v>734</v>
      </c>
      <c r="F126" s="347">
        <v>5500000</v>
      </c>
      <c r="I126" s="340" t="s">
        <v>389</v>
      </c>
    </row>
    <row r="127" spans="1:9" ht="14.1" customHeight="1" x14ac:dyDescent="0.25">
      <c r="A127" s="340" t="s">
        <v>389</v>
      </c>
      <c r="B127" s="348"/>
      <c r="C127" s="348"/>
      <c r="D127" s="361" t="s">
        <v>735</v>
      </c>
      <c r="E127" s="346" t="s">
        <v>736</v>
      </c>
      <c r="F127" s="347">
        <v>3780000</v>
      </c>
      <c r="I127" s="340" t="s">
        <v>389</v>
      </c>
    </row>
    <row r="128" spans="1:9" ht="14.1" customHeight="1" x14ac:dyDescent="0.25">
      <c r="A128" s="340" t="s">
        <v>389</v>
      </c>
      <c r="B128" s="348"/>
      <c r="C128" s="348"/>
      <c r="D128" s="361" t="s">
        <v>737</v>
      </c>
      <c r="E128" s="346" t="s">
        <v>738</v>
      </c>
      <c r="F128" s="347">
        <v>1118000</v>
      </c>
      <c r="I128" s="340" t="s">
        <v>389</v>
      </c>
    </row>
    <row r="129" spans="1:9" ht="14.1" customHeight="1" x14ac:dyDescent="0.25">
      <c r="A129" s="340" t="s">
        <v>389</v>
      </c>
      <c r="B129" s="348"/>
      <c r="C129" s="348"/>
      <c r="D129" s="361" t="s">
        <v>739</v>
      </c>
      <c r="E129" s="346" t="s">
        <v>740</v>
      </c>
      <c r="F129" s="347">
        <v>436000</v>
      </c>
      <c r="I129" s="340" t="s">
        <v>389</v>
      </c>
    </row>
    <row r="130" spans="1:9" ht="14.1" customHeight="1" x14ac:dyDescent="0.25">
      <c r="A130" s="340" t="s">
        <v>389</v>
      </c>
      <c r="B130" s="348"/>
      <c r="C130" s="348"/>
      <c r="D130" s="361" t="s">
        <v>741</v>
      </c>
      <c r="E130" s="346" t="s">
        <v>742</v>
      </c>
      <c r="F130" s="347">
        <v>95849216</v>
      </c>
      <c r="I130" s="340" t="s">
        <v>389</v>
      </c>
    </row>
    <row r="131" spans="1:9" ht="14.1" customHeight="1" x14ac:dyDescent="0.25">
      <c r="A131" s="340" t="s">
        <v>389</v>
      </c>
      <c r="B131" s="348"/>
      <c r="C131" s="348"/>
      <c r="D131" s="361" t="s">
        <v>743</v>
      </c>
      <c r="E131" s="346" t="s">
        <v>744</v>
      </c>
      <c r="F131" s="347">
        <v>40000</v>
      </c>
      <c r="I131" s="340" t="s">
        <v>389</v>
      </c>
    </row>
    <row r="132" spans="1:9" ht="14.1" customHeight="1" x14ac:dyDescent="0.25">
      <c r="A132" s="340" t="s">
        <v>389</v>
      </c>
      <c r="B132" s="348"/>
      <c r="C132" s="348"/>
      <c r="D132" s="361" t="s">
        <v>745</v>
      </c>
      <c r="E132" s="346" t="s">
        <v>746</v>
      </c>
      <c r="F132" s="347">
        <v>440000</v>
      </c>
      <c r="I132" s="340" t="s">
        <v>389</v>
      </c>
    </row>
    <row r="133" spans="1:9" ht="14.1" customHeight="1" x14ac:dyDescent="0.25">
      <c r="A133" s="340" t="s">
        <v>389</v>
      </c>
      <c r="B133" s="348"/>
      <c r="C133" s="348"/>
      <c r="D133" s="361" t="s">
        <v>747</v>
      </c>
      <c r="E133" s="346" t="s">
        <v>748</v>
      </c>
      <c r="F133" s="347">
        <v>6000000</v>
      </c>
      <c r="I133" s="340" t="s">
        <v>389</v>
      </c>
    </row>
    <row r="134" spans="1:9" ht="14.1" customHeight="1" x14ac:dyDescent="0.25">
      <c r="A134" s="340" t="s">
        <v>389</v>
      </c>
      <c r="B134" s="348"/>
      <c r="C134" s="348"/>
      <c r="D134" s="361" t="s">
        <v>749</v>
      </c>
      <c r="E134" s="346" t="s">
        <v>750</v>
      </c>
      <c r="F134" s="347">
        <v>1584000</v>
      </c>
      <c r="I134" s="340" t="s">
        <v>389</v>
      </c>
    </row>
    <row r="135" spans="1:9" ht="14.1" customHeight="1" x14ac:dyDescent="0.25">
      <c r="A135" s="340" t="s">
        <v>389</v>
      </c>
      <c r="B135" s="348"/>
      <c r="C135" s="348"/>
      <c r="D135" s="361" t="s">
        <v>751</v>
      </c>
      <c r="E135" s="346" t="s">
        <v>752</v>
      </c>
      <c r="F135" s="347">
        <v>1302450</v>
      </c>
      <c r="I135" s="340" t="s">
        <v>389</v>
      </c>
    </row>
    <row r="136" spans="1:9" ht="14.1" customHeight="1" x14ac:dyDescent="0.25">
      <c r="A136" s="340" t="s">
        <v>389</v>
      </c>
      <c r="B136" s="348"/>
      <c r="C136" s="348"/>
      <c r="D136" s="361" t="s">
        <v>753</v>
      </c>
      <c r="E136" s="346" t="s">
        <v>754</v>
      </c>
      <c r="F136" s="347">
        <v>642600</v>
      </c>
      <c r="I136" s="340" t="s">
        <v>389</v>
      </c>
    </row>
    <row r="137" spans="1:9" ht="14.1" customHeight="1" x14ac:dyDescent="0.25">
      <c r="B137" s="346" t="s">
        <v>755</v>
      </c>
      <c r="C137" s="346" t="s">
        <v>756</v>
      </c>
      <c r="D137" s="346"/>
      <c r="E137" s="346"/>
      <c r="F137" s="347">
        <v>13615984</v>
      </c>
    </row>
    <row r="138" spans="1:9" ht="14.1" customHeight="1" x14ac:dyDescent="0.25">
      <c r="A138" s="340" t="s">
        <v>389</v>
      </c>
      <c r="B138" s="348"/>
      <c r="C138" s="348"/>
      <c r="D138" s="361" t="s">
        <v>598</v>
      </c>
      <c r="E138" s="346" t="s">
        <v>599</v>
      </c>
      <c r="F138" s="347">
        <v>-60950938</v>
      </c>
      <c r="I138" s="340" t="s">
        <v>389</v>
      </c>
    </row>
    <row r="139" spans="1:9" ht="14.1" customHeight="1" x14ac:dyDescent="0.25">
      <c r="A139" s="340" t="s">
        <v>389</v>
      </c>
      <c r="B139" s="348"/>
      <c r="C139" s="348"/>
      <c r="D139" s="361" t="s">
        <v>600</v>
      </c>
      <c r="E139" s="346" t="s">
        <v>601</v>
      </c>
      <c r="F139" s="347">
        <v>41568202</v>
      </c>
      <c r="I139" s="340" t="s">
        <v>389</v>
      </c>
    </row>
    <row r="140" spans="1:9" ht="14.1" customHeight="1" x14ac:dyDescent="0.25">
      <c r="A140" s="340" t="s">
        <v>389</v>
      </c>
      <c r="B140" s="348"/>
      <c r="C140" s="348"/>
      <c r="D140" s="361" t="s">
        <v>608</v>
      </c>
      <c r="E140" s="346" t="s">
        <v>609</v>
      </c>
      <c r="F140" s="347">
        <v>22287550</v>
      </c>
      <c r="I140" s="340" t="s">
        <v>389</v>
      </c>
    </row>
    <row r="141" spans="1:9" ht="14.1" customHeight="1" x14ac:dyDescent="0.25">
      <c r="A141" s="340" t="s">
        <v>389</v>
      </c>
      <c r="B141" s="348"/>
      <c r="C141" s="348"/>
      <c r="D141" s="361" t="s">
        <v>610</v>
      </c>
      <c r="E141" s="346" t="s">
        <v>609</v>
      </c>
      <c r="F141" s="347">
        <v>3169184</v>
      </c>
      <c r="I141" s="340" t="s">
        <v>389</v>
      </c>
    </row>
    <row r="142" spans="1:9" ht="14.1" customHeight="1" x14ac:dyDescent="0.25">
      <c r="A142" s="340" t="s">
        <v>389</v>
      </c>
      <c r="B142" s="348"/>
      <c r="C142" s="348"/>
      <c r="D142" s="361" t="s">
        <v>614</v>
      </c>
      <c r="E142" s="346" t="s">
        <v>615</v>
      </c>
      <c r="F142" s="347">
        <v>-16468</v>
      </c>
      <c r="I142" s="340" t="s">
        <v>389</v>
      </c>
    </row>
    <row r="143" spans="1:9" ht="14.1" customHeight="1" x14ac:dyDescent="0.25">
      <c r="A143" s="340" t="s">
        <v>389</v>
      </c>
      <c r="B143" s="348"/>
      <c r="C143" s="348"/>
      <c r="D143" s="361" t="s">
        <v>757</v>
      </c>
      <c r="E143" s="346" t="s">
        <v>758</v>
      </c>
      <c r="F143" s="347">
        <v>8310752</v>
      </c>
      <c r="I143" s="340" t="s">
        <v>389</v>
      </c>
    </row>
    <row r="144" spans="1:9" ht="14.1" customHeight="1" x14ac:dyDescent="0.25">
      <c r="A144" s="340" t="s">
        <v>389</v>
      </c>
      <c r="B144" s="348"/>
      <c r="C144" s="348"/>
      <c r="D144" s="361" t="s">
        <v>759</v>
      </c>
      <c r="E144" s="346" t="s">
        <v>760</v>
      </c>
      <c r="F144" s="347">
        <v>-1080168</v>
      </c>
      <c r="I144" s="340" t="s">
        <v>389</v>
      </c>
    </row>
    <row r="145" spans="1:9" ht="14.1" customHeight="1" x14ac:dyDescent="0.25">
      <c r="A145" s="340" t="s">
        <v>389</v>
      </c>
      <c r="B145" s="348"/>
      <c r="C145" s="348"/>
      <c r="D145" s="361" t="s">
        <v>761</v>
      </c>
      <c r="E145" s="346" t="s">
        <v>762</v>
      </c>
      <c r="F145" s="347">
        <v>220000</v>
      </c>
      <c r="I145" s="340" t="s">
        <v>389</v>
      </c>
    </row>
    <row r="146" spans="1:9" ht="14.1" customHeight="1" x14ac:dyDescent="0.25">
      <c r="A146" s="340" t="s">
        <v>389</v>
      </c>
      <c r="B146" s="348"/>
      <c r="C146" s="348"/>
      <c r="D146" s="361" t="s">
        <v>763</v>
      </c>
      <c r="E146" s="346" t="s">
        <v>764</v>
      </c>
      <c r="F146" s="347">
        <v>132000</v>
      </c>
      <c r="I146" s="340" t="s">
        <v>389</v>
      </c>
    </row>
    <row r="147" spans="1:9" ht="14.1" customHeight="1" x14ac:dyDescent="0.25">
      <c r="A147" s="340" t="s">
        <v>389</v>
      </c>
      <c r="B147" s="348"/>
      <c r="C147" s="348"/>
      <c r="D147" s="361" t="s">
        <v>765</v>
      </c>
      <c r="E147" s="346" t="s">
        <v>766</v>
      </c>
      <c r="F147" s="347">
        <v>-55000</v>
      </c>
      <c r="I147" s="340" t="s">
        <v>389</v>
      </c>
    </row>
    <row r="148" spans="1:9" ht="14.1" customHeight="1" x14ac:dyDescent="0.25">
      <c r="A148" s="340" t="s">
        <v>389</v>
      </c>
      <c r="B148" s="348"/>
      <c r="C148" s="348"/>
      <c r="D148" s="361" t="s">
        <v>767</v>
      </c>
      <c r="E148" s="346" t="s">
        <v>768</v>
      </c>
      <c r="F148" s="347">
        <v>16380</v>
      </c>
      <c r="I148" s="340" t="s">
        <v>389</v>
      </c>
    </row>
    <row r="149" spans="1:9" ht="14.1" customHeight="1" x14ac:dyDescent="0.25">
      <c r="A149" s="340" t="s">
        <v>389</v>
      </c>
      <c r="B149" s="348"/>
      <c r="C149" s="348"/>
      <c r="D149" s="361" t="s">
        <v>769</v>
      </c>
      <c r="E149" s="346" t="s">
        <v>770</v>
      </c>
      <c r="F149" s="347">
        <v>57700</v>
      </c>
      <c r="I149" s="340" t="s">
        <v>389</v>
      </c>
    </row>
    <row r="150" spans="1:9" ht="14.1" customHeight="1" x14ac:dyDescent="0.25">
      <c r="A150" s="340" t="s">
        <v>389</v>
      </c>
      <c r="B150" s="348"/>
      <c r="C150" s="348"/>
      <c r="D150" s="361" t="s">
        <v>771</v>
      </c>
      <c r="E150" s="346" t="s">
        <v>772</v>
      </c>
      <c r="F150" s="347">
        <v>-43210</v>
      </c>
      <c r="I150" s="340" t="s">
        <v>389</v>
      </c>
    </row>
    <row r="151" spans="1:9" ht="14.1" customHeight="1" x14ac:dyDescent="0.25">
      <c r="B151" s="346" t="s">
        <v>773</v>
      </c>
      <c r="C151" s="346" t="s">
        <v>774</v>
      </c>
      <c r="D151" s="346"/>
      <c r="E151" s="346"/>
      <c r="F151" s="347">
        <v>4519641965</v>
      </c>
    </row>
    <row r="152" spans="1:9" ht="14.1" customHeight="1" x14ac:dyDescent="0.25">
      <c r="B152" s="346" t="s">
        <v>775</v>
      </c>
      <c r="C152" s="346" t="s">
        <v>776</v>
      </c>
      <c r="D152" s="346"/>
      <c r="E152" s="346"/>
      <c r="F152" s="347">
        <v>4519641965</v>
      </c>
    </row>
    <row r="153" spans="1:9" ht="14.1" customHeight="1" x14ac:dyDescent="0.25">
      <c r="B153" s="346" t="s">
        <v>777</v>
      </c>
      <c r="C153" s="346" t="s">
        <v>776</v>
      </c>
      <c r="D153" s="346"/>
      <c r="E153" s="346"/>
      <c r="F153" s="347">
        <v>4502029785</v>
      </c>
    </row>
    <row r="154" spans="1:9" ht="14.1" customHeight="1" x14ac:dyDescent="0.25">
      <c r="A154" s="340" t="s">
        <v>448</v>
      </c>
      <c r="B154" s="346" t="s">
        <v>778</v>
      </c>
      <c r="C154" s="346" t="s">
        <v>779</v>
      </c>
      <c r="D154" s="346"/>
      <c r="E154" s="346"/>
      <c r="F154" s="347">
        <v>4502029785</v>
      </c>
      <c r="G154" s="340" t="s">
        <v>959</v>
      </c>
      <c r="I154" s="340" t="s">
        <v>389</v>
      </c>
    </row>
    <row r="155" spans="1:9" ht="14.1" customHeight="1" x14ac:dyDescent="0.25">
      <c r="B155" s="346" t="s">
        <v>780</v>
      </c>
      <c r="C155" s="346" t="s">
        <v>781</v>
      </c>
      <c r="D155" s="346"/>
      <c r="E155" s="346"/>
      <c r="F155" s="347">
        <v>17612180</v>
      </c>
    </row>
    <row r="156" spans="1:9" ht="14.1" customHeight="1" x14ac:dyDescent="0.25">
      <c r="A156" s="340" t="s">
        <v>389</v>
      </c>
      <c r="B156" s="346" t="s">
        <v>782</v>
      </c>
      <c r="C156" s="346" t="s">
        <v>955</v>
      </c>
      <c r="D156" s="346"/>
      <c r="E156" s="346"/>
      <c r="F156" s="347">
        <v>36597269</v>
      </c>
      <c r="G156" s="340" t="s">
        <v>957</v>
      </c>
      <c r="I156" s="340" t="s">
        <v>389</v>
      </c>
    </row>
    <row r="157" spans="1:9" ht="14.1" customHeight="1" x14ac:dyDescent="0.25">
      <c r="A157" s="340" t="s">
        <v>389</v>
      </c>
      <c r="B157" s="346" t="s">
        <v>783</v>
      </c>
      <c r="C157" s="346" t="s">
        <v>956</v>
      </c>
      <c r="D157" s="346"/>
      <c r="E157" s="346"/>
      <c r="F157" s="347">
        <v>-18985089</v>
      </c>
      <c r="G157" s="340" t="s">
        <v>958</v>
      </c>
      <c r="I157" s="340" t="s">
        <v>389</v>
      </c>
    </row>
    <row r="158" spans="1:9" ht="14.1" customHeight="1" x14ac:dyDescent="0.25">
      <c r="B158" s="346" t="s">
        <v>784</v>
      </c>
      <c r="C158" s="346" t="s">
        <v>785</v>
      </c>
      <c r="D158" s="346"/>
      <c r="E158" s="346"/>
      <c r="F158" s="347">
        <v>18797103</v>
      </c>
    </row>
    <row r="159" spans="1:9" ht="14.1" customHeight="1" x14ac:dyDescent="0.25">
      <c r="B159" s="346" t="s">
        <v>786</v>
      </c>
      <c r="C159" s="346" t="s">
        <v>787</v>
      </c>
      <c r="D159" s="346"/>
      <c r="E159" s="346"/>
      <c r="F159" s="347">
        <v>18797103</v>
      </c>
    </row>
    <row r="160" spans="1:9" ht="14.1" customHeight="1" x14ac:dyDescent="0.25">
      <c r="B160" s="346" t="s">
        <v>788</v>
      </c>
      <c r="C160" s="346" t="s">
        <v>787</v>
      </c>
      <c r="D160" s="346"/>
      <c r="E160" s="346"/>
      <c r="F160" s="347">
        <v>13533999</v>
      </c>
    </row>
    <row r="161" spans="1:9" ht="14.1" customHeight="1" x14ac:dyDescent="0.25">
      <c r="A161" s="340" t="s">
        <v>293</v>
      </c>
      <c r="B161" s="346" t="s">
        <v>789</v>
      </c>
      <c r="C161" s="346" t="s">
        <v>790</v>
      </c>
      <c r="D161" s="346"/>
      <c r="E161" s="346"/>
      <c r="F161" s="347">
        <v>6699999</v>
      </c>
      <c r="I161" s="340" t="s">
        <v>293</v>
      </c>
    </row>
    <row r="162" spans="1:9" ht="14.1" customHeight="1" x14ac:dyDescent="0.25">
      <c r="A162" s="340" t="s">
        <v>386</v>
      </c>
      <c r="B162" s="346" t="s">
        <v>791</v>
      </c>
      <c r="C162" s="346" t="s">
        <v>386</v>
      </c>
      <c r="D162" s="346"/>
      <c r="E162" s="346"/>
      <c r="F162" s="347">
        <v>6834000</v>
      </c>
      <c r="I162" s="340" t="s">
        <v>386</v>
      </c>
    </row>
    <row r="163" spans="1:9" ht="14.1" customHeight="1" x14ac:dyDescent="0.25">
      <c r="B163" s="346" t="s">
        <v>792</v>
      </c>
      <c r="C163" s="346" t="s">
        <v>793</v>
      </c>
      <c r="D163" s="346"/>
      <c r="E163" s="346"/>
      <c r="F163" s="347">
        <v>5263104</v>
      </c>
    </row>
    <row r="164" spans="1:9" ht="14.1" customHeight="1" x14ac:dyDescent="0.25">
      <c r="A164" s="340" t="s">
        <v>22</v>
      </c>
      <c r="B164" s="346" t="s">
        <v>794</v>
      </c>
      <c r="C164" s="346" t="s">
        <v>795</v>
      </c>
      <c r="D164" s="346"/>
      <c r="E164" s="346"/>
      <c r="F164" s="347">
        <v>5263104</v>
      </c>
      <c r="I164" s="340" t="s">
        <v>22</v>
      </c>
    </row>
    <row r="165" spans="1:9" ht="14.1" customHeight="1" x14ac:dyDescent="0.25">
      <c r="B165" s="346" t="s">
        <v>796</v>
      </c>
      <c r="C165" s="346" t="s">
        <v>797</v>
      </c>
      <c r="D165" s="346"/>
      <c r="E165" s="346"/>
      <c r="F165" s="347">
        <v>2700594173</v>
      </c>
    </row>
    <row r="166" spans="1:9" ht="14.1" customHeight="1" x14ac:dyDescent="0.25">
      <c r="B166" s="346" t="s">
        <v>798</v>
      </c>
      <c r="C166" s="346" t="s">
        <v>799</v>
      </c>
      <c r="D166" s="346"/>
      <c r="E166" s="346"/>
      <c r="F166" s="347">
        <v>2700594173</v>
      </c>
    </row>
    <row r="167" spans="1:9" ht="14.1" customHeight="1" x14ac:dyDescent="0.25">
      <c r="B167" s="346" t="s">
        <v>800</v>
      </c>
      <c r="C167" s="346" t="s">
        <v>799</v>
      </c>
      <c r="D167" s="346"/>
      <c r="E167" s="346"/>
      <c r="F167" s="347">
        <v>2700594173</v>
      </c>
    </row>
    <row r="168" spans="1:9" ht="14.1" customHeight="1" x14ac:dyDescent="0.25">
      <c r="B168" s="346" t="s">
        <v>801</v>
      </c>
      <c r="C168" s="346" t="s">
        <v>802</v>
      </c>
      <c r="D168" s="346"/>
      <c r="E168" s="346"/>
      <c r="F168" s="347">
        <v>2700594173</v>
      </c>
    </row>
    <row r="169" spans="1:9" ht="14.1" customHeight="1" x14ac:dyDescent="0.25">
      <c r="A169" s="340" t="s">
        <v>389</v>
      </c>
      <c r="B169" s="348"/>
      <c r="C169" s="348"/>
      <c r="D169" s="361" t="s">
        <v>803</v>
      </c>
      <c r="E169" s="346" t="s">
        <v>804</v>
      </c>
      <c r="F169" s="347">
        <v>1802534139</v>
      </c>
      <c r="I169" s="340" t="s">
        <v>388</v>
      </c>
    </row>
    <row r="170" spans="1:9" ht="14.1" customHeight="1" x14ac:dyDescent="0.25">
      <c r="A170" s="340" t="s">
        <v>389</v>
      </c>
      <c r="B170" s="348"/>
      <c r="C170" s="348"/>
      <c r="D170" s="361" t="s">
        <v>805</v>
      </c>
      <c r="E170" s="346" t="s">
        <v>806</v>
      </c>
      <c r="F170" s="347">
        <v>886961034</v>
      </c>
      <c r="I170" s="340" t="s">
        <v>388</v>
      </c>
    </row>
    <row r="171" spans="1:9" ht="14.1" customHeight="1" x14ac:dyDescent="0.25">
      <c r="A171" s="340" t="s">
        <v>389</v>
      </c>
      <c r="B171" s="348"/>
      <c r="C171" s="348"/>
      <c r="D171" s="361" t="s">
        <v>807</v>
      </c>
      <c r="E171" s="346" t="s">
        <v>808</v>
      </c>
      <c r="F171" s="347">
        <v>279000</v>
      </c>
      <c r="I171" s="340" t="s">
        <v>388</v>
      </c>
    </row>
    <row r="172" spans="1:9" ht="14.1" customHeight="1" x14ac:dyDescent="0.25">
      <c r="A172" s="340" t="s">
        <v>960</v>
      </c>
      <c r="B172" s="348"/>
      <c r="C172" s="348"/>
      <c r="D172" s="361" t="s">
        <v>809</v>
      </c>
      <c r="E172" s="346" t="s">
        <v>810</v>
      </c>
      <c r="F172" s="347">
        <v>20000</v>
      </c>
      <c r="I172" s="340" t="s">
        <v>960</v>
      </c>
    </row>
    <row r="173" spans="1:9" ht="14.1" customHeight="1" x14ac:dyDescent="0.25">
      <c r="A173" s="340" t="s">
        <v>960</v>
      </c>
      <c r="B173" s="348"/>
      <c r="C173" s="348"/>
      <c r="D173" s="361" t="s">
        <v>811</v>
      </c>
      <c r="E173" s="346" t="s">
        <v>812</v>
      </c>
      <c r="F173" s="347">
        <v>1800000</v>
      </c>
      <c r="I173" s="340" t="s">
        <v>960</v>
      </c>
    </row>
    <row r="174" spans="1:9" ht="14.1" customHeight="1" x14ac:dyDescent="0.25">
      <c r="A174" s="340" t="s">
        <v>960</v>
      </c>
      <c r="B174" s="348"/>
      <c r="C174" s="348"/>
      <c r="D174" s="361" t="s">
        <v>813</v>
      </c>
      <c r="E174" s="346" t="s">
        <v>814</v>
      </c>
      <c r="F174" s="347">
        <v>9000000</v>
      </c>
      <c r="I174" s="340" t="s">
        <v>960</v>
      </c>
    </row>
    <row r="175" spans="1:9" ht="14.1" customHeight="1" x14ac:dyDescent="0.25">
      <c r="B175" s="351" t="s">
        <v>815</v>
      </c>
      <c r="C175" s="351" t="s">
        <v>42</v>
      </c>
      <c r="D175" s="351"/>
      <c r="E175" s="351"/>
      <c r="F175" s="352">
        <v>10954833580</v>
      </c>
    </row>
    <row r="176" spans="1:9" ht="14.1" customHeight="1" x14ac:dyDescent="0.25">
      <c r="B176" s="346" t="s">
        <v>816</v>
      </c>
      <c r="C176" s="346" t="s">
        <v>817</v>
      </c>
      <c r="D176" s="346"/>
      <c r="E176" s="346"/>
      <c r="F176" s="347">
        <v>10954833580</v>
      </c>
    </row>
    <row r="177" spans="1:9" ht="14.1" customHeight="1" x14ac:dyDescent="0.25">
      <c r="B177" s="346" t="s">
        <v>818</v>
      </c>
      <c r="C177" s="346" t="s">
        <v>819</v>
      </c>
      <c r="D177" s="346"/>
      <c r="E177" s="346"/>
      <c r="F177" s="347">
        <v>11337000000</v>
      </c>
    </row>
    <row r="178" spans="1:9" ht="14.1" customHeight="1" x14ac:dyDescent="0.25">
      <c r="B178" s="346" t="s">
        <v>820</v>
      </c>
      <c r="C178" s="346" t="s">
        <v>819</v>
      </c>
      <c r="D178" s="346"/>
      <c r="E178" s="346"/>
      <c r="F178" s="347">
        <v>11337000000</v>
      </c>
    </row>
    <row r="179" spans="1:9" ht="14.1" customHeight="1" x14ac:dyDescent="0.25">
      <c r="A179" s="340" t="s">
        <v>43</v>
      </c>
      <c r="B179" s="346" t="s">
        <v>821</v>
      </c>
      <c r="C179" s="346" t="s">
        <v>822</v>
      </c>
      <c r="D179" s="346"/>
      <c r="E179" s="346"/>
      <c r="F179" s="347">
        <v>11337000000</v>
      </c>
      <c r="I179" s="340" t="s">
        <v>43</v>
      </c>
    </row>
    <row r="180" spans="1:9" ht="14.1" customHeight="1" x14ac:dyDescent="0.25">
      <c r="B180" s="346" t="s">
        <v>823</v>
      </c>
      <c r="C180" s="346" t="s">
        <v>824</v>
      </c>
      <c r="D180" s="346"/>
      <c r="E180" s="346"/>
      <c r="F180" s="347">
        <v>1724549</v>
      </c>
    </row>
    <row r="181" spans="1:9" ht="14.1" customHeight="1" x14ac:dyDescent="0.25">
      <c r="B181" s="346" t="s">
        <v>825</v>
      </c>
      <c r="C181" s="346" t="s">
        <v>824</v>
      </c>
      <c r="D181" s="346"/>
      <c r="E181" s="346"/>
      <c r="F181" s="347">
        <v>1724549</v>
      </c>
    </row>
    <row r="182" spans="1:9" ht="14.1" customHeight="1" x14ac:dyDescent="0.25">
      <c r="A182" s="340" t="s">
        <v>423</v>
      </c>
      <c r="B182" s="346" t="s">
        <v>826</v>
      </c>
      <c r="C182" s="346" t="s">
        <v>827</v>
      </c>
      <c r="D182" s="346"/>
      <c r="E182" s="346"/>
      <c r="F182" s="347">
        <v>1724549</v>
      </c>
      <c r="I182" s="340" t="s">
        <v>423</v>
      </c>
    </row>
    <row r="183" spans="1:9" ht="14.1" customHeight="1" x14ac:dyDescent="0.25">
      <c r="B183" s="346" t="s">
        <v>828</v>
      </c>
      <c r="C183" s="346" t="s">
        <v>164</v>
      </c>
      <c r="D183" s="346"/>
      <c r="E183" s="346"/>
      <c r="F183" s="347">
        <v>4630564</v>
      </c>
    </row>
    <row r="184" spans="1:9" ht="14.1" customHeight="1" x14ac:dyDescent="0.25">
      <c r="B184" s="346" t="s">
        <v>829</v>
      </c>
      <c r="C184" s="346" t="s">
        <v>164</v>
      </c>
      <c r="D184" s="346"/>
      <c r="E184" s="346"/>
      <c r="F184" s="347">
        <v>4630564</v>
      </c>
    </row>
    <row r="185" spans="1:9" ht="14.1" customHeight="1" x14ac:dyDescent="0.25">
      <c r="A185" s="340" t="s">
        <v>164</v>
      </c>
      <c r="B185" s="346" t="s">
        <v>830</v>
      </c>
      <c r="C185" s="346" t="s">
        <v>831</v>
      </c>
      <c r="D185" s="346"/>
      <c r="E185" s="346"/>
      <c r="F185" s="347">
        <v>4630564</v>
      </c>
      <c r="I185" s="340" t="s">
        <v>164</v>
      </c>
    </row>
    <row r="186" spans="1:9" ht="14.1" customHeight="1" x14ac:dyDescent="0.25">
      <c r="B186" s="346" t="s">
        <v>832</v>
      </c>
      <c r="C186" s="346" t="s">
        <v>833</v>
      </c>
      <c r="D186" s="346"/>
      <c r="E186" s="346"/>
      <c r="F186" s="347">
        <v>-388521533</v>
      </c>
    </row>
    <row r="187" spans="1:9" ht="14.1" customHeight="1" x14ac:dyDescent="0.25">
      <c r="B187" s="346" t="s">
        <v>834</v>
      </c>
      <c r="C187" s="346" t="s">
        <v>835</v>
      </c>
      <c r="D187" s="346"/>
      <c r="E187" s="346"/>
      <c r="F187" s="347">
        <v>38648527</v>
      </c>
    </row>
    <row r="188" spans="1:9" ht="14.1" customHeight="1" x14ac:dyDescent="0.25">
      <c r="A188" s="340" t="s">
        <v>961</v>
      </c>
      <c r="B188" s="346" t="s">
        <v>836</v>
      </c>
      <c r="C188" s="346" t="s">
        <v>837</v>
      </c>
      <c r="D188" s="346"/>
      <c r="E188" s="346"/>
      <c r="F188" s="347">
        <v>38648527</v>
      </c>
      <c r="I188" s="340" t="s">
        <v>961</v>
      </c>
    </row>
    <row r="189" spans="1:9" ht="14.1" customHeight="1" x14ac:dyDescent="0.25">
      <c r="B189" s="346" t="s">
        <v>838</v>
      </c>
      <c r="C189" s="346" t="s">
        <v>839</v>
      </c>
      <c r="D189" s="346"/>
      <c r="E189" s="346"/>
      <c r="F189" s="347">
        <v>-427170060</v>
      </c>
    </row>
    <row r="190" spans="1:9" ht="14.1" customHeight="1" x14ac:dyDescent="0.25">
      <c r="A190" s="340" t="s">
        <v>215</v>
      </c>
      <c r="B190" s="346" t="s">
        <v>840</v>
      </c>
      <c r="C190" s="346" t="s">
        <v>215</v>
      </c>
      <c r="D190" s="346"/>
      <c r="E190" s="346"/>
      <c r="F190" s="347">
        <v>-427170060</v>
      </c>
      <c r="I190" s="340" t="s">
        <v>215</v>
      </c>
    </row>
    <row r="191" spans="1:9" ht="14.1" customHeight="1" x14ac:dyDescent="0.25">
      <c r="B191" s="351" t="s">
        <v>841</v>
      </c>
      <c r="C191" s="351" t="s">
        <v>842</v>
      </c>
      <c r="D191" s="351"/>
      <c r="E191" s="351"/>
      <c r="F191" s="352">
        <v>189748248</v>
      </c>
    </row>
    <row r="192" spans="1:9" ht="14.1" customHeight="1" x14ac:dyDescent="0.25">
      <c r="B192" s="346" t="s">
        <v>843</v>
      </c>
      <c r="C192" s="346" t="s">
        <v>57</v>
      </c>
      <c r="D192" s="346"/>
      <c r="E192" s="346"/>
      <c r="F192" s="347">
        <v>189748248</v>
      </c>
    </row>
    <row r="193" spans="1:10" ht="14.1" customHeight="1" x14ac:dyDescent="0.25">
      <c r="B193" s="346" t="s">
        <v>844</v>
      </c>
      <c r="C193" s="346" t="s">
        <v>845</v>
      </c>
      <c r="D193" s="346"/>
      <c r="E193" s="346"/>
      <c r="F193" s="347">
        <v>119532014</v>
      </c>
    </row>
    <row r="194" spans="1:10" ht="14.1" customHeight="1" x14ac:dyDescent="0.25">
      <c r="B194" s="346" t="s">
        <v>846</v>
      </c>
      <c r="C194" s="346" t="s">
        <v>847</v>
      </c>
      <c r="D194" s="346"/>
      <c r="E194" s="346"/>
      <c r="F194" s="347">
        <v>110286198</v>
      </c>
    </row>
    <row r="195" spans="1:10" ht="14.1" customHeight="1" x14ac:dyDescent="0.25">
      <c r="B195" s="346" t="s">
        <v>848</v>
      </c>
      <c r="C195" s="346" t="s">
        <v>963</v>
      </c>
      <c r="D195" s="346"/>
      <c r="E195" s="346"/>
      <c r="F195" s="347">
        <v>110286198</v>
      </c>
    </row>
    <row r="196" spans="1:10" ht="14.1" customHeight="1" x14ac:dyDescent="0.25">
      <c r="B196" s="346" t="s">
        <v>849</v>
      </c>
      <c r="C196" s="346" t="s">
        <v>847</v>
      </c>
      <c r="D196" s="346"/>
      <c r="E196" s="346"/>
      <c r="F196" s="347">
        <v>9245816</v>
      </c>
    </row>
    <row r="197" spans="1:10" ht="14.1" customHeight="1" x14ac:dyDescent="0.25">
      <c r="B197" s="346" t="s">
        <v>850</v>
      </c>
      <c r="C197" s="346" t="s">
        <v>964</v>
      </c>
      <c r="D197" s="346"/>
      <c r="E197" s="346"/>
      <c r="F197" s="347">
        <v>7500000</v>
      </c>
    </row>
    <row r="198" spans="1:10" ht="14.1" customHeight="1" x14ac:dyDescent="0.25">
      <c r="B198" s="346" t="s">
        <v>851</v>
      </c>
      <c r="C198" s="346" t="s">
        <v>965</v>
      </c>
      <c r="D198" s="346"/>
      <c r="E198" s="346"/>
      <c r="F198" s="347">
        <v>1745816</v>
      </c>
    </row>
    <row r="199" spans="1:10" ht="14.1" customHeight="1" x14ac:dyDescent="0.25">
      <c r="B199" s="346" t="s">
        <v>852</v>
      </c>
      <c r="C199" s="346" t="s">
        <v>853</v>
      </c>
      <c r="D199" s="346"/>
      <c r="E199" s="346"/>
      <c r="F199" s="347">
        <v>11368244</v>
      </c>
    </row>
    <row r="200" spans="1:10" ht="14.1" customHeight="1" x14ac:dyDescent="0.25">
      <c r="B200" s="346" t="s">
        <v>854</v>
      </c>
      <c r="C200" s="346" t="s">
        <v>853</v>
      </c>
      <c r="D200" s="346"/>
      <c r="E200" s="346"/>
      <c r="F200" s="347">
        <v>11368244</v>
      </c>
    </row>
    <row r="201" spans="1:10" ht="14.1" customHeight="1" x14ac:dyDescent="0.25">
      <c r="A201" s="340" t="s">
        <v>344</v>
      </c>
      <c r="B201" s="346" t="s">
        <v>855</v>
      </c>
      <c r="C201" s="346" t="s">
        <v>856</v>
      </c>
      <c r="D201" s="346"/>
      <c r="E201" s="346"/>
      <c r="F201" s="347">
        <v>11368244</v>
      </c>
      <c r="J201" s="340" t="s">
        <v>344</v>
      </c>
    </row>
    <row r="202" spans="1:10" ht="14.1" customHeight="1" x14ac:dyDescent="0.25">
      <c r="B202" s="346" t="s">
        <v>857</v>
      </c>
      <c r="C202" s="346" t="s">
        <v>858</v>
      </c>
      <c r="D202" s="346"/>
      <c r="E202" s="346"/>
      <c r="F202" s="347">
        <v>39837509</v>
      </c>
    </row>
    <row r="203" spans="1:10" ht="14.1" customHeight="1" x14ac:dyDescent="0.25">
      <c r="B203" s="346" t="s">
        <v>859</v>
      </c>
      <c r="C203" s="346" t="s">
        <v>860</v>
      </c>
      <c r="D203" s="346"/>
      <c r="E203" s="346"/>
      <c r="F203" s="347">
        <v>4293856</v>
      </c>
    </row>
    <row r="204" spans="1:10" ht="14.1" customHeight="1" x14ac:dyDescent="0.25">
      <c r="A204" s="340" t="s">
        <v>381</v>
      </c>
      <c r="B204" s="346" t="s">
        <v>861</v>
      </c>
      <c r="C204" s="346" t="s">
        <v>862</v>
      </c>
      <c r="D204" s="346"/>
      <c r="E204" s="346"/>
      <c r="F204" s="347">
        <v>4293856</v>
      </c>
      <c r="J204" s="340" t="s">
        <v>381</v>
      </c>
    </row>
    <row r="205" spans="1:10" ht="14.1" customHeight="1" x14ac:dyDescent="0.25">
      <c r="B205" s="346" t="s">
        <v>863</v>
      </c>
      <c r="C205" s="346" t="s">
        <v>864</v>
      </c>
      <c r="D205" s="346"/>
      <c r="E205" s="346"/>
      <c r="F205" s="347">
        <v>31782933</v>
      </c>
    </row>
    <row r="206" spans="1:10" ht="14.1" customHeight="1" x14ac:dyDescent="0.25">
      <c r="A206" s="340" t="s">
        <v>280</v>
      </c>
      <c r="B206" s="346" t="s">
        <v>865</v>
      </c>
      <c r="C206" s="346" t="s">
        <v>966</v>
      </c>
      <c r="D206" s="346"/>
      <c r="E206" s="346"/>
      <c r="F206" s="347">
        <v>29716500</v>
      </c>
      <c r="J206" s="340" t="s">
        <v>280</v>
      </c>
    </row>
    <row r="207" spans="1:10" ht="14.1" customHeight="1" x14ac:dyDescent="0.25">
      <c r="A207" s="340" t="s">
        <v>280</v>
      </c>
      <c r="B207" s="346" t="s">
        <v>866</v>
      </c>
      <c r="C207" s="346" t="s">
        <v>967</v>
      </c>
      <c r="D207" s="346"/>
      <c r="E207" s="346"/>
      <c r="F207" s="347">
        <v>2066433</v>
      </c>
      <c r="J207" s="340" t="s">
        <v>280</v>
      </c>
    </row>
    <row r="208" spans="1:10" ht="14.1" customHeight="1" x14ac:dyDescent="0.25">
      <c r="B208" s="346" t="s">
        <v>867</v>
      </c>
      <c r="C208" s="346" t="s">
        <v>868</v>
      </c>
      <c r="D208" s="346"/>
      <c r="E208" s="346"/>
      <c r="F208" s="347">
        <v>3760720</v>
      </c>
    </row>
    <row r="209" spans="1:10" ht="14.1" customHeight="1" x14ac:dyDescent="0.25">
      <c r="A209" s="340" t="s">
        <v>275</v>
      </c>
      <c r="B209" s="346" t="s">
        <v>869</v>
      </c>
      <c r="C209" s="346" t="s">
        <v>870</v>
      </c>
      <c r="D209" s="346"/>
      <c r="E209" s="346"/>
      <c r="F209" s="347">
        <v>3760720</v>
      </c>
      <c r="J209" s="340" t="s">
        <v>275</v>
      </c>
    </row>
    <row r="210" spans="1:10" ht="14.1" customHeight="1" x14ac:dyDescent="0.25">
      <c r="B210" s="346" t="s">
        <v>871</v>
      </c>
      <c r="C210" s="346" t="s">
        <v>872</v>
      </c>
      <c r="D210" s="346"/>
      <c r="E210" s="346"/>
      <c r="F210" s="347">
        <v>19010481</v>
      </c>
    </row>
    <row r="211" spans="1:10" ht="14.1" customHeight="1" x14ac:dyDescent="0.25">
      <c r="B211" s="346" t="s">
        <v>873</v>
      </c>
      <c r="C211" s="346" t="s">
        <v>872</v>
      </c>
      <c r="D211" s="346"/>
      <c r="E211" s="346"/>
      <c r="F211" s="347">
        <v>19010481</v>
      </c>
    </row>
    <row r="212" spans="1:10" ht="14.1" customHeight="1" x14ac:dyDescent="0.25">
      <c r="A212" s="340" t="s">
        <v>275</v>
      </c>
      <c r="B212" s="346" t="s">
        <v>874</v>
      </c>
      <c r="C212" s="346" t="s">
        <v>875</v>
      </c>
      <c r="D212" s="346"/>
      <c r="E212" s="346"/>
      <c r="F212" s="347">
        <v>78</v>
      </c>
      <c r="J212" s="340" t="s">
        <v>275</v>
      </c>
    </row>
    <row r="213" spans="1:10" ht="14.1" customHeight="1" x14ac:dyDescent="0.25">
      <c r="A213" s="340" t="s">
        <v>275</v>
      </c>
      <c r="B213" s="346" t="s">
        <v>876</v>
      </c>
      <c r="C213" s="346" t="s">
        <v>877</v>
      </c>
      <c r="D213" s="346"/>
      <c r="E213" s="346"/>
      <c r="F213" s="347">
        <v>11741022</v>
      </c>
      <c r="J213" s="340" t="s">
        <v>275</v>
      </c>
    </row>
    <row r="214" spans="1:10" ht="14.1" customHeight="1" x14ac:dyDescent="0.25">
      <c r="A214" s="340" t="s">
        <v>275</v>
      </c>
      <c r="B214" s="346" t="s">
        <v>878</v>
      </c>
      <c r="C214" s="346" t="s">
        <v>879</v>
      </c>
      <c r="D214" s="346"/>
      <c r="E214" s="346"/>
      <c r="F214" s="347">
        <v>2835034</v>
      </c>
      <c r="J214" s="340" t="s">
        <v>275</v>
      </c>
    </row>
    <row r="215" spans="1:10" ht="14.1" customHeight="1" x14ac:dyDescent="0.25">
      <c r="A215" s="340" t="s">
        <v>275</v>
      </c>
      <c r="B215" s="346" t="s">
        <v>880</v>
      </c>
      <c r="C215" s="346" t="s">
        <v>881</v>
      </c>
      <c r="D215" s="346"/>
      <c r="E215" s="346"/>
      <c r="F215" s="347">
        <v>4434347</v>
      </c>
      <c r="J215" s="340" t="s">
        <v>275</v>
      </c>
    </row>
    <row r="216" spans="1:10" ht="14.1" customHeight="1" x14ac:dyDescent="0.25">
      <c r="B216" s="351" t="s">
        <v>882</v>
      </c>
      <c r="C216" s="351" t="s">
        <v>883</v>
      </c>
      <c r="D216" s="351"/>
      <c r="E216" s="351"/>
      <c r="F216" s="352">
        <v>616918308</v>
      </c>
    </row>
    <row r="217" spans="1:10" ht="14.1" customHeight="1" x14ac:dyDescent="0.25">
      <c r="B217" s="346" t="s">
        <v>884</v>
      </c>
      <c r="C217" s="346" t="s">
        <v>885</v>
      </c>
      <c r="D217" s="346"/>
      <c r="E217" s="346"/>
      <c r="F217" s="347">
        <v>616918308</v>
      </c>
    </row>
    <row r="218" spans="1:10" ht="14.1" customHeight="1" x14ac:dyDescent="0.25">
      <c r="B218" s="346" t="s">
        <v>886</v>
      </c>
      <c r="C218" s="346" t="s">
        <v>887</v>
      </c>
      <c r="D218" s="346"/>
      <c r="E218" s="346"/>
      <c r="F218" s="347">
        <v>61338969</v>
      </c>
    </row>
    <row r="219" spans="1:10" ht="14.1" customHeight="1" x14ac:dyDescent="0.25">
      <c r="B219" s="346" t="s">
        <v>888</v>
      </c>
      <c r="C219" s="346" t="s">
        <v>889</v>
      </c>
      <c r="D219" s="346"/>
      <c r="E219" s="346"/>
      <c r="F219" s="347">
        <v>7575509</v>
      </c>
    </row>
    <row r="220" spans="1:10" ht="14.1" customHeight="1" x14ac:dyDescent="0.25">
      <c r="A220" s="340" t="s">
        <v>66</v>
      </c>
      <c r="B220" s="346" t="s">
        <v>890</v>
      </c>
      <c r="C220" s="346" t="s">
        <v>968</v>
      </c>
      <c r="D220" s="346"/>
      <c r="E220" s="346"/>
      <c r="F220" s="347">
        <v>7575509</v>
      </c>
      <c r="J220" s="340" t="s">
        <v>66</v>
      </c>
    </row>
    <row r="221" spans="1:10" ht="14.1" customHeight="1" x14ac:dyDescent="0.25">
      <c r="B221" s="346" t="s">
        <v>891</v>
      </c>
      <c r="C221" s="346" t="s">
        <v>892</v>
      </c>
      <c r="D221" s="346"/>
      <c r="E221" s="346"/>
      <c r="F221" s="347">
        <v>53763460</v>
      </c>
    </row>
    <row r="222" spans="1:10" ht="14.1" customHeight="1" x14ac:dyDescent="0.25">
      <c r="A222" s="340" t="s">
        <v>382</v>
      </c>
      <c r="B222" s="346" t="s">
        <v>893</v>
      </c>
      <c r="C222" s="346" t="s">
        <v>894</v>
      </c>
      <c r="D222" s="346"/>
      <c r="E222" s="346"/>
      <c r="F222" s="347">
        <v>46090280</v>
      </c>
      <c r="J222" s="340" t="s">
        <v>382</v>
      </c>
    </row>
    <row r="223" spans="1:10" ht="14.1" customHeight="1" x14ac:dyDescent="0.25">
      <c r="A223" s="340" t="s">
        <v>382</v>
      </c>
      <c r="B223" s="346" t="s">
        <v>895</v>
      </c>
      <c r="C223" s="346" t="s">
        <v>896</v>
      </c>
      <c r="D223" s="346"/>
      <c r="E223" s="346"/>
      <c r="F223" s="347">
        <v>4082346</v>
      </c>
      <c r="J223" s="340" t="s">
        <v>382</v>
      </c>
    </row>
    <row r="224" spans="1:10" ht="14.1" customHeight="1" x14ac:dyDescent="0.25">
      <c r="A224" s="340" t="s">
        <v>190</v>
      </c>
      <c r="B224" s="346" t="s">
        <v>897</v>
      </c>
      <c r="C224" s="346" t="s">
        <v>898</v>
      </c>
      <c r="D224" s="346"/>
      <c r="E224" s="346"/>
      <c r="F224" s="347">
        <v>3590834</v>
      </c>
      <c r="J224" s="340" t="s">
        <v>190</v>
      </c>
    </row>
    <row r="225" spans="1:10" ht="14.1" customHeight="1" x14ac:dyDescent="0.25">
      <c r="B225" s="346" t="s">
        <v>899</v>
      </c>
      <c r="C225" s="346" t="s">
        <v>900</v>
      </c>
      <c r="D225" s="346"/>
      <c r="E225" s="346"/>
      <c r="F225" s="347">
        <v>555579339</v>
      </c>
    </row>
    <row r="226" spans="1:10" ht="14.1" customHeight="1" x14ac:dyDescent="0.25">
      <c r="B226" s="346" t="s">
        <v>901</v>
      </c>
      <c r="C226" s="346" t="s">
        <v>902</v>
      </c>
      <c r="D226" s="346"/>
      <c r="E226" s="346"/>
      <c r="F226" s="347">
        <v>480601656</v>
      </c>
    </row>
    <row r="227" spans="1:10" ht="14.1" customHeight="1" x14ac:dyDescent="0.25">
      <c r="A227" s="340" t="s">
        <v>175</v>
      </c>
      <c r="B227" s="346" t="s">
        <v>903</v>
      </c>
      <c r="C227" s="346" t="s">
        <v>904</v>
      </c>
      <c r="D227" s="346"/>
      <c r="E227" s="346"/>
      <c r="F227" s="347">
        <v>238872219</v>
      </c>
      <c r="J227" s="340" t="s">
        <v>175</v>
      </c>
    </row>
    <row r="228" spans="1:10" ht="14.1" customHeight="1" x14ac:dyDescent="0.25">
      <c r="A228" s="340" t="s">
        <v>175</v>
      </c>
      <c r="B228" s="346" t="s">
        <v>905</v>
      </c>
      <c r="C228" s="346" t="s">
        <v>906</v>
      </c>
      <c r="D228" s="346"/>
      <c r="E228" s="346"/>
      <c r="F228" s="347">
        <v>7500000</v>
      </c>
      <c r="J228" s="340" t="s">
        <v>175</v>
      </c>
    </row>
    <row r="229" spans="1:10" ht="14.1" customHeight="1" x14ac:dyDescent="0.25">
      <c r="A229" s="340" t="s">
        <v>175</v>
      </c>
      <c r="B229" s="346" t="s">
        <v>907</v>
      </c>
      <c r="C229" s="346" t="s">
        <v>908</v>
      </c>
      <c r="D229" s="346"/>
      <c r="E229" s="346"/>
      <c r="F229" s="347">
        <v>5454546</v>
      </c>
      <c r="J229" s="340" t="s">
        <v>175</v>
      </c>
    </row>
    <row r="230" spans="1:10" ht="14.1" customHeight="1" x14ac:dyDescent="0.25">
      <c r="A230" s="340" t="s">
        <v>404</v>
      </c>
      <c r="B230" s="346" t="s">
        <v>909</v>
      </c>
      <c r="C230" s="346" t="s">
        <v>910</v>
      </c>
      <c r="D230" s="346"/>
      <c r="E230" s="346"/>
      <c r="F230" s="347">
        <v>80400000</v>
      </c>
      <c r="J230" s="340" t="s">
        <v>404</v>
      </c>
    </row>
    <row r="231" spans="1:10" ht="14.1" customHeight="1" x14ac:dyDescent="0.25">
      <c r="A231" s="340" t="s">
        <v>405</v>
      </c>
      <c r="B231" s="346" t="s">
        <v>911</v>
      </c>
      <c r="C231" s="346" t="s">
        <v>482</v>
      </c>
      <c r="D231" s="346"/>
      <c r="E231" s="346"/>
      <c r="F231" s="347">
        <v>6699999</v>
      </c>
      <c r="J231" s="340" t="s">
        <v>405</v>
      </c>
    </row>
    <row r="232" spans="1:10" ht="14.1" customHeight="1" x14ac:dyDescent="0.25">
      <c r="A232" s="340" t="s">
        <v>406</v>
      </c>
      <c r="B232" s="346" t="s">
        <v>912</v>
      </c>
      <c r="C232" s="346" t="s">
        <v>913</v>
      </c>
      <c r="D232" s="346"/>
      <c r="E232" s="346"/>
      <c r="F232" s="347">
        <v>13266000</v>
      </c>
      <c r="J232" s="340" t="s">
        <v>406</v>
      </c>
    </row>
    <row r="233" spans="1:10" ht="14.1" customHeight="1" x14ac:dyDescent="0.25">
      <c r="A233" s="340" t="s">
        <v>970</v>
      </c>
      <c r="B233" s="346" t="s">
        <v>914</v>
      </c>
      <c r="C233" s="346" t="s">
        <v>915</v>
      </c>
      <c r="D233" s="346"/>
      <c r="E233" s="346"/>
      <c r="F233" s="347">
        <v>3092730</v>
      </c>
      <c r="J233" s="340" t="s">
        <v>970</v>
      </c>
    </row>
    <row r="234" spans="1:10" ht="14.1" customHeight="1" x14ac:dyDescent="0.25">
      <c r="A234" s="340" t="s">
        <v>970</v>
      </c>
      <c r="B234" s="346" t="s">
        <v>916</v>
      </c>
      <c r="C234" s="346" t="s">
        <v>917</v>
      </c>
      <c r="D234" s="346"/>
      <c r="E234" s="346"/>
      <c r="F234" s="347">
        <v>1140909</v>
      </c>
      <c r="J234" s="340" t="s">
        <v>970</v>
      </c>
    </row>
    <row r="235" spans="1:10" ht="14.1" customHeight="1" x14ac:dyDescent="0.25">
      <c r="A235" s="340" t="s">
        <v>175</v>
      </c>
      <c r="B235" s="346" t="s">
        <v>918</v>
      </c>
      <c r="C235" s="346" t="s">
        <v>919</v>
      </c>
      <c r="D235" s="346"/>
      <c r="E235" s="346"/>
      <c r="F235" s="347">
        <v>3750000</v>
      </c>
      <c r="J235" s="340" t="s">
        <v>175</v>
      </c>
    </row>
    <row r="236" spans="1:10" ht="14.1" customHeight="1" x14ac:dyDescent="0.25">
      <c r="A236" s="340" t="s">
        <v>494</v>
      </c>
      <c r="B236" s="346" t="s">
        <v>920</v>
      </c>
      <c r="C236" s="346" t="s">
        <v>921</v>
      </c>
      <c r="D236" s="346"/>
      <c r="E236" s="346"/>
      <c r="F236" s="347">
        <v>17606961</v>
      </c>
      <c r="J236" s="340" t="s">
        <v>494</v>
      </c>
    </row>
    <row r="237" spans="1:10" ht="14.1" customHeight="1" x14ac:dyDescent="0.25">
      <c r="A237" s="340" t="s">
        <v>971</v>
      </c>
      <c r="B237" s="346" t="s">
        <v>922</v>
      </c>
      <c r="C237" s="346" t="s">
        <v>923</v>
      </c>
      <c r="D237" s="346"/>
      <c r="E237" s="346"/>
      <c r="F237" s="347">
        <v>62294634</v>
      </c>
      <c r="J237" s="340" t="s">
        <v>971</v>
      </c>
    </row>
    <row r="238" spans="1:10" ht="14.1" customHeight="1" x14ac:dyDescent="0.25">
      <c r="A238" s="340" t="s">
        <v>76</v>
      </c>
      <c r="B238" s="346" t="s">
        <v>924</v>
      </c>
      <c r="C238" s="346" t="s">
        <v>925</v>
      </c>
      <c r="D238" s="346"/>
      <c r="E238" s="346"/>
      <c r="F238" s="347">
        <v>4620410</v>
      </c>
      <c r="J238" s="340" t="s">
        <v>76</v>
      </c>
    </row>
    <row r="239" spans="1:10" ht="14.1" customHeight="1" x14ac:dyDescent="0.25">
      <c r="A239" s="340" t="s">
        <v>76</v>
      </c>
      <c r="B239" s="346" t="s">
        <v>926</v>
      </c>
      <c r="C239" s="346" t="s">
        <v>927</v>
      </c>
      <c r="D239" s="346"/>
      <c r="E239" s="346"/>
      <c r="F239" s="347">
        <v>1524546</v>
      </c>
      <c r="J239" s="340" t="s">
        <v>76</v>
      </c>
    </row>
    <row r="240" spans="1:10" ht="14.1" customHeight="1" x14ac:dyDescent="0.25">
      <c r="A240" s="340" t="s">
        <v>76</v>
      </c>
      <c r="B240" s="346" t="s">
        <v>928</v>
      </c>
      <c r="C240" s="346" t="s">
        <v>929</v>
      </c>
      <c r="D240" s="346"/>
      <c r="E240" s="346"/>
      <c r="F240" s="347">
        <v>533212</v>
      </c>
      <c r="J240" s="340" t="s">
        <v>76</v>
      </c>
    </row>
    <row r="241" spans="1:10" ht="14.1" customHeight="1" x14ac:dyDescent="0.25">
      <c r="A241" s="340" t="s">
        <v>76</v>
      </c>
      <c r="B241" s="346" t="s">
        <v>930</v>
      </c>
      <c r="C241" s="346" t="s">
        <v>931</v>
      </c>
      <c r="D241" s="346"/>
      <c r="E241" s="346"/>
      <c r="F241" s="347">
        <v>33845490</v>
      </c>
      <c r="J241" s="340" t="s">
        <v>76</v>
      </c>
    </row>
    <row r="242" spans="1:10" ht="14.1" customHeight="1" x14ac:dyDescent="0.25">
      <c r="B242" s="346" t="s">
        <v>932</v>
      </c>
      <c r="C242" s="346" t="s">
        <v>514</v>
      </c>
      <c r="D242" s="346"/>
      <c r="E242" s="346"/>
      <c r="F242" s="347">
        <v>74927683</v>
      </c>
    </row>
    <row r="243" spans="1:10" ht="14.1" customHeight="1" x14ac:dyDescent="0.25">
      <c r="A243" s="340" t="s">
        <v>969</v>
      </c>
      <c r="B243" s="346" t="s">
        <v>933</v>
      </c>
      <c r="C243" s="346" t="s">
        <v>934</v>
      </c>
      <c r="D243" s="346"/>
      <c r="E243" s="346"/>
      <c r="F243" s="347">
        <v>62117931</v>
      </c>
      <c r="J243" s="340" t="s">
        <v>969</v>
      </c>
    </row>
    <row r="244" spans="1:10" ht="14.1" customHeight="1" x14ac:dyDescent="0.25">
      <c r="A244" s="340" t="s">
        <v>969</v>
      </c>
      <c r="B244" s="346" t="s">
        <v>935</v>
      </c>
      <c r="C244" s="346" t="s">
        <v>936</v>
      </c>
      <c r="D244" s="346"/>
      <c r="E244" s="346"/>
      <c r="F244" s="347">
        <v>887753</v>
      </c>
      <c r="J244" s="340" t="s">
        <v>969</v>
      </c>
    </row>
    <row r="245" spans="1:10" ht="14.1" customHeight="1" x14ac:dyDescent="0.25">
      <c r="A245" s="340" t="s">
        <v>289</v>
      </c>
      <c r="B245" s="346" t="s">
        <v>937</v>
      </c>
      <c r="C245" s="346" t="s">
        <v>938</v>
      </c>
      <c r="D245" s="346"/>
      <c r="E245" s="346"/>
      <c r="F245" s="347">
        <v>11921999</v>
      </c>
      <c r="J245" s="340" t="s">
        <v>289</v>
      </c>
    </row>
    <row r="246" spans="1:10" ht="14.1" customHeight="1" x14ac:dyDescent="0.25">
      <c r="B246" s="346" t="s">
        <v>939</v>
      </c>
      <c r="C246" s="346" t="s">
        <v>940</v>
      </c>
      <c r="D246" s="346"/>
      <c r="E246" s="346"/>
      <c r="F246" s="347">
        <v>50000</v>
      </c>
    </row>
    <row r="247" spans="1:10" ht="14.1" customHeight="1" x14ac:dyDescent="0.25">
      <c r="A247" s="340" t="s">
        <v>76</v>
      </c>
      <c r="B247" s="349" t="s">
        <v>941</v>
      </c>
      <c r="C247" s="349" t="s">
        <v>942</v>
      </c>
      <c r="D247" s="349"/>
      <c r="E247" s="349"/>
      <c r="F247" s="350">
        <v>50000</v>
      </c>
      <c r="J247" s="340" t="s">
        <v>76</v>
      </c>
    </row>
    <row r="248" spans="1:10" ht="17.25" customHeight="1" x14ac:dyDescent="0.25">
      <c r="C248" s="342"/>
    </row>
    <row r="249" spans="1:10" ht="15.75" customHeight="1" x14ac:dyDescent="0.25">
      <c r="B249" s="343" t="s">
        <v>943</v>
      </c>
    </row>
  </sheetData>
  <autoFilter ref="A4:G247" xr:uid="{9BD8BFF8-5C51-4611-ACE0-83C7F49CAEE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sheetPr>
    <tabColor theme="0" tint="-0.14999847407452621"/>
  </sheetPr>
  <dimension ref="A1:N78"/>
  <sheetViews>
    <sheetView showGridLines="0" tabSelected="1" topLeftCell="A73" zoomScaleNormal="100" zoomScaleSheetLayoutView="80" workbookViewId="0">
      <selection activeCell="D78" sqref="D78"/>
    </sheetView>
  </sheetViews>
  <sheetFormatPr baseColWidth="10" defaultColWidth="11.42578125" defaultRowHeight="12" x14ac:dyDescent="0.2"/>
  <cols>
    <col min="1" max="1" width="47.28515625" style="7" customWidth="1"/>
    <col min="2" max="2" width="30.140625" style="7" customWidth="1"/>
    <col min="3" max="3" width="17.85546875" style="3" customWidth="1"/>
    <col min="4" max="4" width="30.28515625" style="3" bestFit="1" customWidth="1"/>
    <col min="5" max="5" width="15.7109375" style="3" customWidth="1"/>
    <col min="6" max="6" width="11.7109375" style="3" customWidth="1"/>
    <col min="7" max="7" width="7.5703125" style="3" customWidth="1"/>
    <col min="8" max="8" width="11.5703125" style="3" customWidth="1"/>
    <col min="9" max="9" width="9.5703125" style="3" customWidth="1"/>
    <col min="10" max="10" width="15.85546875" style="3" customWidth="1"/>
    <col min="11" max="14" width="11.5703125" style="3" customWidth="1"/>
    <col min="15" max="16384" width="11.42578125" style="4"/>
  </cols>
  <sheetData>
    <row r="1" spans="1:9" x14ac:dyDescent="0.2">
      <c r="B1" s="8"/>
    </row>
    <row r="2" spans="1:9" ht="23.25" x14ac:dyDescent="0.35">
      <c r="A2" s="500" t="s">
        <v>396</v>
      </c>
      <c r="B2" s="500"/>
      <c r="C2" s="500"/>
      <c r="D2" s="500"/>
      <c r="E2" s="500"/>
      <c r="F2" s="500"/>
      <c r="G2" s="500"/>
      <c r="H2" s="500"/>
      <c r="I2" s="500"/>
    </row>
    <row r="3" spans="1:9" x14ac:dyDescent="0.2">
      <c r="A3" s="501" t="s">
        <v>984</v>
      </c>
      <c r="B3" s="501"/>
      <c r="C3" s="501"/>
      <c r="D3" s="501"/>
      <c r="E3" s="501"/>
      <c r="F3" s="501"/>
      <c r="G3" s="501"/>
      <c r="H3" s="501"/>
      <c r="I3" s="501"/>
    </row>
    <row r="4" spans="1:9" ht="20.25" customHeight="1" x14ac:dyDescent="0.2">
      <c r="A4" s="4"/>
      <c r="B4" s="4"/>
      <c r="C4" s="4"/>
      <c r="D4" s="4"/>
      <c r="E4" s="4"/>
      <c r="F4" s="4"/>
      <c r="G4" s="4"/>
      <c r="H4" s="4"/>
      <c r="I4" s="4"/>
    </row>
    <row r="5" spans="1:9" ht="20.25" customHeight="1" x14ac:dyDescent="0.2">
      <c r="A5" s="502" t="s">
        <v>352</v>
      </c>
      <c r="B5" s="155" t="s">
        <v>376</v>
      </c>
      <c r="C5" s="127"/>
      <c r="D5" s="127"/>
      <c r="E5" s="127"/>
      <c r="F5" s="128"/>
    </row>
    <row r="6" spans="1:9" ht="20.25" customHeight="1" x14ac:dyDescent="0.2">
      <c r="A6" s="503"/>
      <c r="B6" s="4" t="s">
        <v>362</v>
      </c>
      <c r="F6" s="129"/>
    </row>
    <row r="7" spans="1:9" ht="20.25" customHeight="1" x14ac:dyDescent="0.2">
      <c r="A7" s="503"/>
      <c r="B7" s="4" t="s">
        <v>353</v>
      </c>
      <c r="F7" s="129"/>
    </row>
    <row r="8" spans="1:9" ht="20.25" customHeight="1" x14ac:dyDescent="0.2">
      <c r="A8" s="503"/>
      <c r="B8" s="4" t="s">
        <v>414</v>
      </c>
      <c r="F8" s="129"/>
    </row>
    <row r="9" spans="1:9" ht="20.25" customHeight="1" x14ac:dyDescent="0.2">
      <c r="A9" s="503"/>
      <c r="B9" s="4" t="s">
        <v>415</v>
      </c>
      <c r="F9" s="129"/>
    </row>
    <row r="10" spans="1:9" ht="20.25" customHeight="1" x14ac:dyDescent="0.2">
      <c r="A10" s="503"/>
      <c r="B10" s="4" t="s">
        <v>355</v>
      </c>
      <c r="F10" s="129"/>
    </row>
    <row r="11" spans="1:9" ht="20.25" customHeight="1" x14ac:dyDescent="0.2">
      <c r="A11" s="503"/>
      <c r="B11" s="4" t="s">
        <v>374</v>
      </c>
      <c r="F11" s="129"/>
    </row>
    <row r="12" spans="1:9" ht="20.25" customHeight="1" x14ac:dyDescent="0.2">
      <c r="A12" s="503"/>
      <c r="B12" s="4" t="s">
        <v>372</v>
      </c>
      <c r="F12" s="129"/>
    </row>
    <row r="13" spans="1:9" ht="20.25" customHeight="1" x14ac:dyDescent="0.2">
      <c r="A13" s="503"/>
      <c r="B13" s="4" t="s">
        <v>373</v>
      </c>
      <c r="F13" s="129"/>
    </row>
    <row r="14" spans="1:9" ht="20.25" customHeight="1" x14ac:dyDescent="0.2">
      <c r="A14" s="504"/>
      <c r="B14" s="132" t="s">
        <v>354</v>
      </c>
      <c r="C14" s="130"/>
      <c r="D14" s="130"/>
      <c r="E14" s="130"/>
      <c r="F14" s="131"/>
    </row>
    <row r="15" spans="1:9" ht="20.25" customHeight="1" x14ac:dyDescent="0.25">
      <c r="A15" s="505" t="s">
        <v>356</v>
      </c>
      <c r="B15" s="135" t="s">
        <v>357</v>
      </c>
      <c r="C15" s="134"/>
      <c r="D15" s="134"/>
      <c r="E15" s="136"/>
      <c r="F15" s="137"/>
    </row>
    <row r="16" spans="1:9" ht="20.25" customHeight="1" x14ac:dyDescent="0.25">
      <c r="A16" s="506"/>
      <c r="B16" s="138" t="s">
        <v>358</v>
      </c>
      <c r="C16" s="139"/>
      <c r="D16" s="139"/>
      <c r="E16" s="4"/>
      <c r="F16" s="140"/>
    </row>
    <row r="17" spans="1:6" ht="27" customHeight="1" x14ac:dyDescent="0.2">
      <c r="A17" s="507"/>
      <c r="B17" s="508" t="s">
        <v>363</v>
      </c>
      <c r="C17" s="509"/>
      <c r="D17" s="509"/>
      <c r="E17" s="509"/>
      <c r="F17" s="510"/>
    </row>
    <row r="18" spans="1:6" ht="27" customHeight="1" x14ac:dyDescent="0.2">
      <c r="A18" s="502" t="s">
        <v>359</v>
      </c>
      <c r="B18" s="142" t="s">
        <v>0</v>
      </c>
      <c r="C18" s="488" t="s">
        <v>518</v>
      </c>
      <c r="D18" s="488"/>
      <c r="E18" s="488"/>
      <c r="F18" s="489"/>
    </row>
    <row r="19" spans="1:6" ht="27" customHeight="1" x14ac:dyDescent="0.2">
      <c r="A19" s="503"/>
      <c r="B19" s="143" t="s">
        <v>298</v>
      </c>
      <c r="C19" s="490" t="s">
        <v>513</v>
      </c>
      <c r="D19" s="490" t="s">
        <v>296</v>
      </c>
      <c r="E19" s="490" t="s">
        <v>296</v>
      </c>
      <c r="F19" s="491"/>
    </row>
    <row r="20" spans="1:6" ht="27" customHeight="1" x14ac:dyDescent="0.2">
      <c r="A20" s="503"/>
      <c r="B20" s="143" t="s">
        <v>299</v>
      </c>
      <c r="C20" s="490" t="str">
        <f>+C34</f>
        <v>Rodrigo Yanho Cabañas</v>
      </c>
      <c r="D20" s="490"/>
      <c r="E20" s="490"/>
      <c r="F20" s="491"/>
    </row>
    <row r="21" spans="1:6" ht="27" customHeight="1" x14ac:dyDescent="0.2">
      <c r="A21" s="503"/>
      <c r="B21" s="143" t="s">
        <v>300</v>
      </c>
      <c r="C21" s="490" t="str">
        <f>+C35</f>
        <v>Ricardo Fernandez</v>
      </c>
      <c r="D21" s="490" t="s">
        <v>297</v>
      </c>
      <c r="E21" s="490" t="s">
        <v>297</v>
      </c>
      <c r="F21" s="491"/>
    </row>
    <row r="22" spans="1:6" ht="27" customHeight="1" x14ac:dyDescent="0.2">
      <c r="A22" s="144" t="s">
        <v>360</v>
      </c>
      <c r="B22" s="514" t="s">
        <v>468</v>
      </c>
      <c r="C22" s="515"/>
      <c r="D22" s="515"/>
      <c r="E22" s="147"/>
      <c r="F22" s="148"/>
    </row>
    <row r="23" spans="1:6" ht="27" customHeight="1" x14ac:dyDescent="0.2">
      <c r="A23" s="145"/>
      <c r="B23" s="516" t="s">
        <v>1005</v>
      </c>
      <c r="C23" s="517"/>
      <c r="D23" s="517"/>
      <c r="E23" s="313"/>
      <c r="F23" s="314"/>
    </row>
    <row r="24" spans="1:6" ht="27" customHeight="1" x14ac:dyDescent="0.2">
      <c r="A24" s="482" t="s">
        <v>361</v>
      </c>
      <c r="B24" s="149" t="s">
        <v>256</v>
      </c>
      <c r="C24" s="487" t="s">
        <v>257</v>
      </c>
      <c r="D24" s="487"/>
      <c r="E24" s="487"/>
      <c r="F24" s="519"/>
    </row>
    <row r="25" spans="1:6" ht="27" customHeight="1" x14ac:dyDescent="0.2">
      <c r="A25" s="483"/>
      <c r="B25" s="479" t="s">
        <v>325</v>
      </c>
      <c r="C25" s="480"/>
      <c r="D25" s="480"/>
      <c r="E25" s="480"/>
      <c r="F25" s="481"/>
    </row>
    <row r="26" spans="1:6" ht="27" customHeight="1" x14ac:dyDescent="0.2">
      <c r="A26" s="483"/>
      <c r="B26" s="151" t="s">
        <v>256</v>
      </c>
      <c r="C26" s="477" t="s">
        <v>258</v>
      </c>
      <c r="D26" s="477"/>
      <c r="E26" s="477"/>
      <c r="F26" s="478"/>
    </row>
    <row r="27" spans="1:6" ht="27" customHeight="1" x14ac:dyDescent="0.2">
      <c r="A27" s="483"/>
      <c r="B27" s="150" t="s">
        <v>1007</v>
      </c>
      <c r="C27" s="520" t="s">
        <v>1008</v>
      </c>
      <c r="D27" s="520"/>
      <c r="E27" s="520"/>
      <c r="F27" s="521"/>
    </row>
    <row r="28" spans="1:6" ht="27" customHeight="1" x14ac:dyDescent="0.2">
      <c r="A28" s="483"/>
      <c r="B28" s="150" t="s">
        <v>312</v>
      </c>
      <c r="C28" s="520" t="s">
        <v>1006</v>
      </c>
      <c r="D28" s="520"/>
      <c r="E28" s="520"/>
      <c r="F28" s="521"/>
    </row>
    <row r="29" spans="1:6" ht="27" customHeight="1" x14ac:dyDescent="0.2">
      <c r="A29" s="483"/>
      <c r="B29" s="151" t="s">
        <v>256</v>
      </c>
      <c r="C29" s="477" t="s">
        <v>260</v>
      </c>
      <c r="D29" s="477"/>
      <c r="E29" s="477"/>
      <c r="F29" s="478"/>
    </row>
    <row r="30" spans="1:6" ht="27" customHeight="1" x14ac:dyDescent="0.2">
      <c r="A30" s="483"/>
      <c r="B30" s="479" t="s">
        <v>325</v>
      </c>
      <c r="C30" s="480"/>
      <c r="D30" s="480"/>
      <c r="E30" s="480"/>
      <c r="F30" s="481"/>
    </row>
    <row r="31" spans="1:6" ht="26.25" customHeight="1" x14ac:dyDescent="0.2">
      <c r="A31" s="483"/>
      <c r="B31" s="149" t="s">
        <v>256</v>
      </c>
      <c r="C31" s="487" t="s">
        <v>261</v>
      </c>
      <c r="D31" s="487"/>
      <c r="E31" s="487"/>
      <c r="F31" s="152"/>
    </row>
    <row r="32" spans="1:6" ht="27" customHeight="1" x14ac:dyDescent="0.2">
      <c r="A32" s="518"/>
      <c r="B32" s="142" t="s">
        <v>0</v>
      </c>
      <c r="C32" s="488" t="s">
        <v>518</v>
      </c>
      <c r="D32" s="488"/>
      <c r="E32" s="488"/>
      <c r="F32" s="489"/>
    </row>
    <row r="33" spans="1:8" ht="27" customHeight="1" x14ac:dyDescent="0.2">
      <c r="A33" s="518"/>
      <c r="B33" s="143" t="s">
        <v>298</v>
      </c>
      <c r="C33" s="490" t="s">
        <v>513</v>
      </c>
      <c r="D33" s="490" t="s">
        <v>296</v>
      </c>
      <c r="E33" s="490" t="s">
        <v>296</v>
      </c>
      <c r="F33" s="491"/>
    </row>
    <row r="34" spans="1:8" ht="27" customHeight="1" x14ac:dyDescent="0.2">
      <c r="A34" s="518"/>
      <c r="B34" s="143" t="s">
        <v>299</v>
      </c>
      <c r="C34" s="490" t="s">
        <v>983</v>
      </c>
      <c r="D34" s="490"/>
      <c r="E34" s="490"/>
      <c r="F34" s="491"/>
    </row>
    <row r="35" spans="1:8" ht="27" customHeight="1" x14ac:dyDescent="0.2">
      <c r="A35" s="518"/>
      <c r="B35" s="143" t="s">
        <v>300</v>
      </c>
      <c r="C35" s="490" t="s">
        <v>982</v>
      </c>
      <c r="D35" s="490" t="s">
        <v>297</v>
      </c>
      <c r="E35" s="490" t="s">
        <v>297</v>
      </c>
      <c r="F35" s="491"/>
    </row>
    <row r="36" spans="1:8" ht="27" customHeight="1" x14ac:dyDescent="0.2">
      <c r="A36" s="483"/>
      <c r="B36" s="154" t="s">
        <v>256</v>
      </c>
      <c r="C36" s="477" t="s">
        <v>262</v>
      </c>
      <c r="D36" s="477"/>
      <c r="E36" s="477"/>
      <c r="F36" s="153"/>
    </row>
    <row r="37" spans="1:8" ht="27" customHeight="1" x14ac:dyDescent="0.2">
      <c r="A37" s="484"/>
      <c r="B37" s="492" t="s">
        <v>259</v>
      </c>
      <c r="C37" s="493"/>
      <c r="D37" s="493"/>
      <c r="E37" s="493"/>
      <c r="F37" s="494"/>
    </row>
    <row r="38" spans="1:8" ht="27" customHeight="1" x14ac:dyDescent="0.2">
      <c r="A38" s="10" t="s">
        <v>329</v>
      </c>
    </row>
    <row r="39" spans="1:8" ht="27" customHeight="1" x14ac:dyDescent="0.2">
      <c r="A39" s="11"/>
    </row>
    <row r="40" spans="1:8" ht="27" customHeight="1" x14ac:dyDescent="0.2">
      <c r="A40" s="264" t="s">
        <v>2</v>
      </c>
      <c r="B40" s="264" t="s">
        <v>314</v>
      </c>
      <c r="C40" s="264" t="s">
        <v>315</v>
      </c>
      <c r="D40" s="264" t="s">
        <v>316</v>
      </c>
      <c r="E40" s="264" t="s">
        <v>317</v>
      </c>
      <c r="F40" s="264" t="s">
        <v>318</v>
      </c>
      <c r="G40" s="264" t="s">
        <v>319</v>
      </c>
      <c r="H40" s="264" t="s">
        <v>320</v>
      </c>
    </row>
    <row r="41" spans="1:8" ht="27" customHeight="1" x14ac:dyDescent="0.2">
      <c r="A41" s="495">
        <v>1</v>
      </c>
      <c r="B41" s="496" t="s">
        <v>401</v>
      </c>
      <c r="C41" s="497" t="s">
        <v>321</v>
      </c>
      <c r="D41" s="265" t="s">
        <v>1007</v>
      </c>
      <c r="E41" s="266">
        <v>1293000000</v>
      </c>
      <c r="F41" s="267">
        <v>0.11409999999999999</v>
      </c>
      <c r="G41" s="267">
        <v>0.11409999999999999</v>
      </c>
      <c r="H41" s="268" t="s">
        <v>322</v>
      </c>
    </row>
    <row r="42" spans="1:8" ht="27" customHeight="1" x14ac:dyDescent="0.2">
      <c r="A42" s="495"/>
      <c r="B42" s="496"/>
      <c r="C42" s="497"/>
      <c r="D42" s="268" t="s">
        <v>312</v>
      </c>
      <c r="E42" s="269">
        <v>10044000000</v>
      </c>
      <c r="F42" s="267">
        <v>0.88590000000000002</v>
      </c>
      <c r="G42" s="267">
        <v>0.88590000000000002</v>
      </c>
      <c r="H42" s="268" t="s">
        <v>322</v>
      </c>
    </row>
    <row r="43" spans="1:8" ht="27.75" customHeight="1" x14ac:dyDescent="0.2">
      <c r="A43" s="471">
        <v>2</v>
      </c>
      <c r="B43" s="474" t="s">
        <v>1009</v>
      </c>
      <c r="C43" s="511" t="s">
        <v>1015</v>
      </c>
      <c r="D43" s="265" t="s">
        <v>1030</v>
      </c>
      <c r="E43" s="269">
        <f>+'[1]Capital Integrado'!$J$12+'[1]Capital Integrado'!$J$13+'[1]Capital Integrado'!$J$14</f>
        <v>237073000000</v>
      </c>
      <c r="F43" s="267">
        <v>0.99150000000000005</v>
      </c>
      <c r="G43" s="267">
        <v>0.99150000000000005</v>
      </c>
      <c r="H43" s="268" t="s">
        <v>322</v>
      </c>
    </row>
    <row r="44" spans="1:8" ht="27.75" customHeight="1" x14ac:dyDescent="0.2">
      <c r="A44" s="472"/>
      <c r="B44" s="475"/>
      <c r="C44" s="512"/>
      <c r="D44" s="265" t="s">
        <v>1012</v>
      </c>
      <c r="E44" s="269">
        <f>+'[1]Capital Integrado'!$J$15+'[1]Capital Integrado'!$J$16</f>
        <v>2000000</v>
      </c>
      <c r="F44" s="267">
        <v>4.1820706268087455E-6</v>
      </c>
      <c r="G44" s="267">
        <v>4.1820706268087455E-6</v>
      </c>
      <c r="H44" s="268" t="s">
        <v>1014</v>
      </c>
    </row>
    <row r="45" spans="1:8" ht="27.75" customHeight="1" x14ac:dyDescent="0.2">
      <c r="A45" s="472"/>
      <c r="B45" s="475"/>
      <c r="C45" s="512"/>
      <c r="D45" s="265" t="s">
        <v>312</v>
      </c>
      <c r="E45" s="269">
        <f>+'[1]Capital Integrado'!$J$17+'[1]Capital Integrado'!$J$18</f>
        <v>2040000000</v>
      </c>
      <c r="F45" s="267">
        <v>8.5000000000000006E-3</v>
      </c>
      <c r="G45" s="267">
        <v>8.5000000000000006E-3</v>
      </c>
      <c r="H45" s="268" t="s">
        <v>1014</v>
      </c>
    </row>
    <row r="46" spans="1:8" ht="27.75" customHeight="1" x14ac:dyDescent="0.2">
      <c r="A46" s="473"/>
      <c r="B46" s="476"/>
      <c r="C46" s="513"/>
      <c r="D46" s="265" t="s">
        <v>1013</v>
      </c>
      <c r="E46" s="269">
        <f>+'[1]Capital Integrado'!$J$11</f>
        <v>1000000</v>
      </c>
      <c r="F46" s="267">
        <v>4.1820706268087455E-6</v>
      </c>
      <c r="G46" s="267">
        <v>4.1820706268087455E-6</v>
      </c>
      <c r="H46" s="268" t="s">
        <v>1014</v>
      </c>
    </row>
    <row r="47" spans="1:8" ht="27.75" customHeight="1" x14ac:dyDescent="0.2">
      <c r="A47" s="471">
        <v>3</v>
      </c>
      <c r="B47" s="474" t="s">
        <v>323</v>
      </c>
      <c r="C47" s="511" t="s">
        <v>313</v>
      </c>
      <c r="D47" s="270" t="s">
        <v>1016</v>
      </c>
      <c r="E47" s="269">
        <v>15900000000</v>
      </c>
      <c r="F47" s="267">
        <v>5.9932152280437238E-2</v>
      </c>
      <c r="G47" s="267">
        <v>5.9932152280437238E-2</v>
      </c>
      <c r="H47" s="268" t="s">
        <v>1014</v>
      </c>
    </row>
    <row r="48" spans="1:8" ht="27.75" customHeight="1" x14ac:dyDescent="0.2">
      <c r="A48" s="472"/>
      <c r="B48" s="475"/>
      <c r="C48" s="512"/>
      <c r="D48" s="270" t="s">
        <v>324</v>
      </c>
      <c r="E48" s="269">
        <v>201700000000</v>
      </c>
      <c r="F48" s="267">
        <v>0.76027139087825113</v>
      </c>
      <c r="G48" s="267">
        <v>0.76027139087825113</v>
      </c>
      <c r="H48" s="268" t="s">
        <v>322</v>
      </c>
    </row>
    <row r="49" spans="1:8" ht="27.75" customHeight="1" x14ac:dyDescent="0.2">
      <c r="A49" s="472"/>
      <c r="B49" s="475"/>
      <c r="C49" s="512"/>
      <c r="D49" s="270" t="s">
        <v>1017</v>
      </c>
      <c r="E49" s="269">
        <v>15900000000</v>
      </c>
      <c r="F49" s="267">
        <v>5.9932152280437238E-2</v>
      </c>
      <c r="G49" s="267">
        <v>5.9932152280437238E-2</v>
      </c>
      <c r="H49" s="268" t="s">
        <v>1014</v>
      </c>
    </row>
    <row r="50" spans="1:8" ht="27.75" customHeight="1" x14ac:dyDescent="0.2">
      <c r="A50" s="472"/>
      <c r="B50" s="475"/>
      <c r="C50" s="512"/>
      <c r="D50" s="270" t="s">
        <v>1018</v>
      </c>
      <c r="E50" s="269">
        <v>15900000000</v>
      </c>
      <c r="F50" s="267">
        <v>5.9932152280437238E-2</v>
      </c>
      <c r="G50" s="267">
        <v>5.9932152280437238E-2</v>
      </c>
      <c r="H50" s="268" t="s">
        <v>1014</v>
      </c>
    </row>
    <row r="51" spans="1:8" ht="27.75" customHeight="1" x14ac:dyDescent="0.2">
      <c r="A51" s="473"/>
      <c r="B51" s="476"/>
      <c r="C51" s="513"/>
      <c r="D51" s="270" t="s">
        <v>1019</v>
      </c>
      <c r="E51" s="269">
        <v>15900000000</v>
      </c>
      <c r="F51" s="267">
        <v>5.9932152280437238E-2</v>
      </c>
      <c r="G51" s="267">
        <v>5.9932152280437238E-2</v>
      </c>
      <c r="H51" s="268" t="s">
        <v>1014</v>
      </c>
    </row>
    <row r="52" spans="1:8" ht="27.75" customHeight="1" x14ac:dyDescent="0.2">
      <c r="A52" s="422"/>
      <c r="B52" s="423"/>
      <c r="C52" s="424"/>
      <c r="D52" s="425"/>
      <c r="E52" s="426"/>
      <c r="F52" s="427"/>
      <c r="G52" s="427"/>
      <c r="H52" s="424"/>
    </row>
    <row r="53" spans="1:8" ht="27" customHeight="1" x14ac:dyDescent="0.2">
      <c r="A53" s="498" t="s">
        <v>252</v>
      </c>
      <c r="B53" s="12" t="s">
        <v>253</v>
      </c>
      <c r="C53" s="12" t="s">
        <v>263</v>
      </c>
      <c r="D53" s="12" t="s">
        <v>255</v>
      </c>
      <c r="E53" s="141"/>
      <c r="F53" s="141"/>
    </row>
    <row r="54" spans="1:8" ht="35.25" customHeight="1" x14ac:dyDescent="0.2">
      <c r="A54" s="499"/>
      <c r="B54" s="13" t="s">
        <v>324</v>
      </c>
      <c r="C54" s="14" t="s">
        <v>323</v>
      </c>
      <c r="D54" s="15">
        <v>1</v>
      </c>
      <c r="E54" s="141"/>
      <c r="F54" s="141"/>
    </row>
    <row r="55" spans="1:8" ht="27" customHeight="1" x14ac:dyDescent="0.2">
      <c r="A55" s="4"/>
      <c r="B55" s="4"/>
      <c r="C55" s="4"/>
      <c r="D55" s="141"/>
      <c r="E55" s="141"/>
      <c r="F55" s="141"/>
    </row>
    <row r="56" spans="1:8" ht="27" customHeight="1" x14ac:dyDescent="0.2">
      <c r="A56" s="133"/>
      <c r="B56" s="146"/>
      <c r="C56" s="141"/>
      <c r="D56" s="141"/>
      <c r="E56" s="141"/>
      <c r="F56" s="141"/>
    </row>
    <row r="57" spans="1:8" x14ac:dyDescent="0.2">
      <c r="A57" s="482" t="s">
        <v>364</v>
      </c>
      <c r="B57" s="485" t="s">
        <v>416</v>
      </c>
      <c r="C57" s="486"/>
      <c r="D57" s="486"/>
      <c r="E57" s="486"/>
      <c r="F57" s="486"/>
      <c r="G57" s="283"/>
      <c r="H57" s="284"/>
    </row>
    <row r="58" spans="1:8" ht="12.75" x14ac:dyDescent="0.2">
      <c r="A58" s="483"/>
      <c r="B58" s="285" t="s">
        <v>351</v>
      </c>
      <c r="C58" s="286"/>
      <c r="D58" s="287"/>
      <c r="E58" s="287"/>
      <c r="F58" s="287"/>
      <c r="G58" s="287"/>
      <c r="H58" s="288"/>
    </row>
    <row r="59" spans="1:8" x14ac:dyDescent="0.2">
      <c r="A59" s="483"/>
      <c r="B59" s="289" t="s">
        <v>398</v>
      </c>
      <c r="C59" s="286"/>
      <c r="D59" s="287"/>
      <c r="E59" s="287"/>
      <c r="F59" s="287"/>
      <c r="G59" s="287"/>
      <c r="H59" s="288"/>
    </row>
    <row r="60" spans="1:8" x14ac:dyDescent="0.2">
      <c r="A60" s="483"/>
      <c r="B60" s="289" t="s">
        <v>399</v>
      </c>
      <c r="C60" s="286"/>
      <c r="D60" s="287"/>
      <c r="E60" s="287"/>
      <c r="F60" s="287"/>
      <c r="G60" s="287"/>
      <c r="H60" s="288"/>
    </row>
    <row r="61" spans="1:8" x14ac:dyDescent="0.2">
      <c r="A61" s="483"/>
      <c r="B61" s="289" t="s">
        <v>400</v>
      </c>
      <c r="C61" s="286"/>
      <c r="D61" s="287"/>
      <c r="E61" s="287"/>
      <c r="F61" s="287"/>
      <c r="G61" s="287"/>
      <c r="H61" s="288"/>
    </row>
    <row r="62" spans="1:8" x14ac:dyDescent="0.2">
      <c r="A62" s="484"/>
      <c r="B62" s="290" t="s">
        <v>1</v>
      </c>
      <c r="C62" s="291"/>
      <c r="D62" s="292"/>
      <c r="E62" s="292"/>
      <c r="F62" s="292"/>
      <c r="G62" s="292"/>
      <c r="H62" s="293"/>
    </row>
    <row r="64" spans="1:8" x14ac:dyDescent="0.2">
      <c r="A64" s="9" t="s">
        <v>185</v>
      </c>
    </row>
    <row r="65" spans="1:14" x14ac:dyDescent="0.2">
      <c r="A65" s="9"/>
    </row>
    <row r="66" spans="1:14" ht="36" x14ac:dyDescent="0.2">
      <c r="A66" s="398" t="s">
        <v>3</v>
      </c>
      <c r="B66" s="398" t="s">
        <v>301</v>
      </c>
      <c r="C66" s="398" t="s">
        <v>302</v>
      </c>
      <c r="D66" s="398" t="s">
        <v>303</v>
      </c>
      <c r="E66" s="398" t="s">
        <v>304</v>
      </c>
      <c r="F66" s="398" t="s">
        <v>305</v>
      </c>
      <c r="G66" s="398" t="s">
        <v>4</v>
      </c>
      <c r="H66" s="398" t="s">
        <v>306</v>
      </c>
      <c r="I66" s="398" t="s">
        <v>307</v>
      </c>
      <c r="J66" s="398" t="s">
        <v>308</v>
      </c>
      <c r="K66" s="398" t="s">
        <v>309</v>
      </c>
      <c r="L66" s="398" t="s">
        <v>310</v>
      </c>
    </row>
    <row r="67" spans="1:14" ht="13.5" x14ac:dyDescent="0.3">
      <c r="A67" s="399" t="s">
        <v>312</v>
      </c>
      <c r="B67" s="400" t="s">
        <v>313</v>
      </c>
      <c r="C67" s="401">
        <v>1</v>
      </c>
      <c r="D67" s="402">
        <v>1</v>
      </c>
      <c r="E67" s="403">
        <v>1</v>
      </c>
      <c r="F67" s="404" t="s">
        <v>311</v>
      </c>
      <c r="G67" s="405"/>
      <c r="H67" s="404">
        <v>1</v>
      </c>
      <c r="I67" s="406">
        <v>1</v>
      </c>
      <c r="J67" s="406">
        <v>1000000</v>
      </c>
      <c r="K67" s="407">
        <v>8.8206756637558437E-5</v>
      </c>
      <c r="L67" s="407">
        <v>8.8206756637558437E-5</v>
      </c>
    </row>
    <row r="68" spans="1:14" ht="13.5" x14ac:dyDescent="0.3">
      <c r="A68" s="408" t="s">
        <v>1007</v>
      </c>
      <c r="B68" s="400" t="s">
        <v>1015</v>
      </c>
      <c r="C68" s="409">
        <v>2</v>
      </c>
      <c r="D68" s="409">
        <v>1249</v>
      </c>
      <c r="E68" s="403">
        <v>1248</v>
      </c>
      <c r="F68" s="404" t="s">
        <v>311</v>
      </c>
      <c r="G68" s="410"/>
      <c r="H68" s="404">
        <v>1</v>
      </c>
      <c r="I68" s="406">
        <v>1248</v>
      </c>
      <c r="J68" s="406">
        <v>1248000000</v>
      </c>
      <c r="K68" s="411">
        <v>0.11008203228367293</v>
      </c>
      <c r="L68" s="411">
        <v>0.11008203228367293</v>
      </c>
    </row>
    <row r="69" spans="1:14" ht="13.5" x14ac:dyDescent="0.3">
      <c r="A69" s="408" t="s">
        <v>1007</v>
      </c>
      <c r="B69" s="400" t="s">
        <v>1015</v>
      </c>
      <c r="C69" s="412">
        <v>1250</v>
      </c>
      <c r="D69" s="409">
        <v>1250</v>
      </c>
      <c r="E69" s="403">
        <v>1</v>
      </c>
      <c r="F69" s="404" t="s">
        <v>311</v>
      </c>
      <c r="G69" s="410"/>
      <c r="H69" s="404">
        <v>1</v>
      </c>
      <c r="I69" s="406">
        <v>1</v>
      </c>
      <c r="J69" s="406">
        <v>1000000</v>
      </c>
      <c r="K69" s="411">
        <v>8.8206756637558437E-5</v>
      </c>
      <c r="L69" s="411">
        <v>8.8206756637558437E-5</v>
      </c>
    </row>
    <row r="70" spans="1:14" ht="13.5" x14ac:dyDescent="0.3">
      <c r="A70" s="408" t="s">
        <v>312</v>
      </c>
      <c r="B70" s="400" t="s">
        <v>313</v>
      </c>
      <c r="C70" s="412">
        <v>1251</v>
      </c>
      <c r="D70" s="412">
        <v>11250</v>
      </c>
      <c r="E70" s="403">
        <v>10000</v>
      </c>
      <c r="F70" s="404" t="s">
        <v>311</v>
      </c>
      <c r="G70" s="410"/>
      <c r="H70" s="404">
        <v>1</v>
      </c>
      <c r="I70" s="406">
        <v>10000</v>
      </c>
      <c r="J70" s="406">
        <v>10000000000</v>
      </c>
      <c r="K70" s="411">
        <v>0.88206756637558437</v>
      </c>
      <c r="L70" s="411">
        <v>0.88206756637558437</v>
      </c>
    </row>
    <row r="71" spans="1:14" ht="13.5" x14ac:dyDescent="0.3">
      <c r="A71" s="408" t="s">
        <v>312</v>
      </c>
      <c r="B71" s="400" t="s">
        <v>313</v>
      </c>
      <c r="C71" s="412">
        <v>11251</v>
      </c>
      <c r="D71" s="412">
        <v>11293</v>
      </c>
      <c r="E71" s="403">
        <v>43</v>
      </c>
      <c r="F71" s="404" t="s">
        <v>311</v>
      </c>
      <c r="G71" s="410"/>
      <c r="H71" s="404">
        <v>1</v>
      </c>
      <c r="I71" s="406">
        <v>43</v>
      </c>
      <c r="J71" s="406">
        <v>43000000</v>
      </c>
      <c r="K71" s="411">
        <v>3.7928905354150128E-3</v>
      </c>
      <c r="L71" s="411">
        <v>3.7928905354150128E-3</v>
      </c>
    </row>
    <row r="72" spans="1:14" ht="13.5" x14ac:dyDescent="0.3">
      <c r="A72" s="408" t="s">
        <v>1007</v>
      </c>
      <c r="B72" s="400" t="s">
        <v>1015</v>
      </c>
      <c r="C72" s="409">
        <v>11294</v>
      </c>
      <c r="D72" s="409">
        <v>11337</v>
      </c>
      <c r="E72" s="403">
        <v>44</v>
      </c>
      <c r="F72" s="404" t="s">
        <v>311</v>
      </c>
      <c r="G72" s="410"/>
      <c r="H72" s="404">
        <v>1</v>
      </c>
      <c r="I72" s="406">
        <v>44</v>
      </c>
      <c r="J72" s="406">
        <v>44000000</v>
      </c>
      <c r="K72" s="411">
        <v>3.8810972920525714E-3</v>
      </c>
      <c r="L72" s="411">
        <v>3.8810972920525714E-3</v>
      </c>
    </row>
    <row r="73" spans="1:14" ht="13.5" thickBot="1" x14ac:dyDescent="0.3">
      <c r="A73" s="413"/>
      <c r="B73" s="414"/>
      <c r="C73" s="415"/>
      <c r="D73" s="415"/>
      <c r="E73" s="416">
        <v>11337</v>
      </c>
      <c r="F73" s="416"/>
      <c r="G73" s="416"/>
      <c r="H73" s="416"/>
      <c r="I73" s="416">
        <v>11337</v>
      </c>
      <c r="J73" s="416">
        <v>11337000000</v>
      </c>
      <c r="K73" s="417">
        <v>0.99999999999999989</v>
      </c>
      <c r="L73" s="417">
        <v>0.99999999999999989</v>
      </c>
    </row>
    <row r="74" spans="1:14" s="184" customFormat="1" ht="13.5" thickTop="1" x14ac:dyDescent="0.25">
      <c r="A74" s="418"/>
      <c r="B74" s="418"/>
      <c r="C74" s="419"/>
      <c r="D74" s="419"/>
      <c r="E74" s="420"/>
      <c r="F74" s="420"/>
      <c r="G74" s="420"/>
      <c r="H74" s="420"/>
      <c r="I74" s="420"/>
      <c r="J74" s="420"/>
      <c r="K74" s="421"/>
      <c r="L74" s="421"/>
      <c r="M74" s="287"/>
      <c r="N74" s="287"/>
    </row>
    <row r="75" spans="1:14" x14ac:dyDescent="0.2">
      <c r="A75" s="9" t="s">
        <v>252</v>
      </c>
    </row>
    <row r="77" spans="1:14" ht="37.5" customHeight="1" x14ac:dyDescent="0.2">
      <c r="A77" s="12" t="s">
        <v>253</v>
      </c>
      <c r="B77" s="12" t="s">
        <v>263</v>
      </c>
      <c r="C77" s="12" t="s">
        <v>255</v>
      </c>
      <c r="N77" s="4"/>
    </row>
    <row r="78" spans="1:14" s="6" customFormat="1" ht="27.75" customHeight="1" x14ac:dyDescent="0.25">
      <c r="A78" s="13" t="s">
        <v>324</v>
      </c>
      <c r="B78" s="14" t="s">
        <v>323</v>
      </c>
      <c r="C78" s="15">
        <v>1</v>
      </c>
      <c r="D78" s="5"/>
      <c r="E78" s="5"/>
      <c r="F78" s="5"/>
      <c r="G78" s="5"/>
      <c r="H78" s="5"/>
      <c r="I78" s="5"/>
      <c r="J78" s="5"/>
      <c r="K78" s="5"/>
      <c r="L78" s="5"/>
      <c r="M78" s="5"/>
    </row>
  </sheetData>
  <mergeCells count="39">
    <mergeCell ref="B23:D23"/>
    <mergeCell ref="A24:A37"/>
    <mergeCell ref="C24:F24"/>
    <mergeCell ref="B25:F25"/>
    <mergeCell ref="C26:F26"/>
    <mergeCell ref="C27:F27"/>
    <mergeCell ref="C28:F28"/>
    <mergeCell ref="A53:A54"/>
    <mergeCell ref="B43:B46"/>
    <mergeCell ref="A2:I2"/>
    <mergeCell ref="A3:I3"/>
    <mergeCell ref="A5:A14"/>
    <mergeCell ref="A15:A17"/>
    <mergeCell ref="B17:F17"/>
    <mergeCell ref="C47:C51"/>
    <mergeCell ref="A47:A51"/>
    <mergeCell ref="C43:C46"/>
    <mergeCell ref="A18:A21"/>
    <mergeCell ref="C18:F18"/>
    <mergeCell ref="C19:F19"/>
    <mergeCell ref="C20:F20"/>
    <mergeCell ref="C21:F21"/>
    <mergeCell ref="B22:D22"/>
    <mergeCell ref="A43:A46"/>
    <mergeCell ref="B47:B51"/>
    <mergeCell ref="C29:F29"/>
    <mergeCell ref="B30:F30"/>
    <mergeCell ref="A57:A62"/>
    <mergeCell ref="B57:F57"/>
    <mergeCell ref="C31:E31"/>
    <mergeCell ref="C32:F32"/>
    <mergeCell ref="C33:F33"/>
    <mergeCell ref="C34:F34"/>
    <mergeCell ref="C35:F35"/>
    <mergeCell ref="C36:E36"/>
    <mergeCell ref="B37:F37"/>
    <mergeCell ref="A41:A42"/>
    <mergeCell ref="B41:B42"/>
    <mergeCell ref="C41:C42"/>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tint="-0.14999847407452621"/>
  </sheetPr>
  <dimension ref="A1:M160"/>
  <sheetViews>
    <sheetView showGridLines="0" topLeftCell="A2" zoomScale="70" zoomScaleNormal="70" zoomScalePageLayoutView="60" workbookViewId="0">
      <selection activeCell="B7" sqref="B7:H7"/>
    </sheetView>
  </sheetViews>
  <sheetFormatPr baseColWidth="10" defaultColWidth="11.42578125" defaultRowHeight="18.75" x14ac:dyDescent="0.3"/>
  <cols>
    <col min="1" max="1" width="2.28515625" style="188" customWidth="1"/>
    <col min="2" max="2" width="69.42578125" style="190" customWidth="1"/>
    <col min="3" max="3" width="25.7109375" style="191" customWidth="1"/>
    <col min="4" max="4" width="31.140625" style="191" customWidth="1"/>
    <col min="5" max="5" width="62.42578125" style="192" customWidth="1"/>
    <col min="6" max="6" width="24.42578125" style="191" customWidth="1"/>
    <col min="7" max="7" width="30.85546875" style="191" customWidth="1"/>
    <col min="8" max="8" width="21.85546875" style="186" customWidth="1"/>
    <col min="9" max="9" width="24" style="186" customWidth="1"/>
    <col min="10" max="10" width="26.7109375" style="186" customWidth="1"/>
    <col min="11" max="13" width="11.5703125" style="187" customWidth="1"/>
    <col min="14" max="16384" width="11.42578125" style="188"/>
  </cols>
  <sheetData>
    <row r="1" spans="2:10" hidden="1" x14ac:dyDescent="0.3">
      <c r="B1" s="525" t="s">
        <v>401</v>
      </c>
      <c r="C1" s="525"/>
      <c r="D1" s="525"/>
      <c r="E1" s="525"/>
      <c r="F1" s="525"/>
      <c r="G1" s="525"/>
    </row>
    <row r="2" spans="2:10" x14ac:dyDescent="0.3">
      <c r="B2" s="525"/>
      <c r="C2" s="525"/>
      <c r="D2" s="525"/>
      <c r="E2" s="525"/>
      <c r="F2" s="525"/>
      <c r="G2" s="525"/>
    </row>
    <row r="3" spans="2:10" x14ac:dyDescent="0.3">
      <c r="B3" s="525"/>
      <c r="C3" s="525"/>
      <c r="D3" s="525"/>
      <c r="E3" s="525"/>
      <c r="F3" s="525"/>
      <c r="G3" s="525"/>
    </row>
    <row r="4" spans="2:10" x14ac:dyDescent="0.3">
      <c r="B4" s="525"/>
      <c r="C4" s="525"/>
      <c r="D4" s="525"/>
      <c r="E4" s="525"/>
      <c r="F4" s="525"/>
      <c r="G4" s="525"/>
      <c r="H4" s="189"/>
      <c r="I4" s="189"/>
      <c r="J4" s="189"/>
    </row>
    <row r="5" spans="2:10" ht="21" x14ac:dyDescent="0.35">
      <c r="B5" s="522" t="s">
        <v>417</v>
      </c>
      <c r="C5" s="522"/>
      <c r="D5" s="522"/>
      <c r="E5" s="522"/>
      <c r="F5" s="522"/>
      <c r="G5" s="522"/>
      <c r="H5" s="189"/>
      <c r="I5" s="189"/>
      <c r="J5" s="189"/>
    </row>
    <row r="6" spans="2:10" ht="21" x14ac:dyDescent="0.3">
      <c r="B6" s="526" t="s">
        <v>1010</v>
      </c>
      <c r="C6" s="526"/>
      <c r="D6" s="526"/>
      <c r="E6" s="526"/>
      <c r="F6" s="526"/>
      <c r="G6" s="526"/>
      <c r="H6" s="189"/>
      <c r="I6" s="189"/>
      <c r="J6" s="189"/>
    </row>
    <row r="7" spans="2:10" x14ac:dyDescent="0.3">
      <c r="B7" s="528"/>
      <c r="C7" s="528"/>
      <c r="D7" s="528"/>
      <c r="E7" s="528"/>
      <c r="F7" s="528"/>
      <c r="G7" s="528"/>
      <c r="H7" s="528"/>
    </row>
    <row r="8" spans="2:10" ht="19.5" thickBot="1" x14ac:dyDescent="0.35">
      <c r="B8" s="190" t="s">
        <v>365</v>
      </c>
    </row>
    <row r="9" spans="2:10" ht="18.75" customHeight="1" x14ac:dyDescent="0.3">
      <c r="B9" s="529" t="s">
        <v>5</v>
      </c>
      <c r="C9" s="531" t="s">
        <v>993</v>
      </c>
      <c r="D9" s="531" t="s">
        <v>1011</v>
      </c>
      <c r="E9" s="533" t="s">
        <v>7</v>
      </c>
      <c r="F9" s="531" t="s">
        <v>993</v>
      </c>
      <c r="G9" s="531" t="s">
        <v>1011</v>
      </c>
    </row>
    <row r="10" spans="2:10" ht="19.5" thickBot="1" x14ac:dyDescent="0.35">
      <c r="B10" s="530"/>
      <c r="C10" s="532"/>
      <c r="D10" s="532"/>
      <c r="E10" s="534"/>
      <c r="F10" s="532"/>
      <c r="G10" s="532"/>
    </row>
    <row r="11" spans="2:10" ht="23.25" x14ac:dyDescent="0.3">
      <c r="B11" s="193" t="s">
        <v>8</v>
      </c>
      <c r="C11" s="362">
        <v>15771230717</v>
      </c>
      <c r="D11" s="194">
        <v>15671636396</v>
      </c>
      <c r="E11" s="195" t="s">
        <v>206</v>
      </c>
      <c r="F11" s="194">
        <v>6305672109</v>
      </c>
      <c r="G11" s="194">
        <v>6881785858</v>
      </c>
      <c r="H11" s="202"/>
    </row>
    <row r="12" spans="2:10" x14ac:dyDescent="0.3">
      <c r="B12" s="196"/>
      <c r="C12" s="194"/>
      <c r="D12" s="194"/>
      <c r="E12" s="198"/>
      <c r="F12" s="199"/>
      <c r="G12" s="199"/>
      <c r="H12" s="197"/>
    </row>
    <row r="13" spans="2:10" x14ac:dyDescent="0.3">
      <c r="B13" s="196" t="s">
        <v>447</v>
      </c>
      <c r="C13" s="362">
        <f>+C14+C15</f>
        <v>6211721736</v>
      </c>
      <c r="D13" s="362">
        <v>3458826472</v>
      </c>
      <c r="E13" s="198" t="s">
        <v>13</v>
      </c>
      <c r="F13" s="194">
        <f>+SUM(F14:F23)</f>
        <v>6095718099</v>
      </c>
      <c r="G13" s="194">
        <v>6869688754</v>
      </c>
      <c r="H13" s="202"/>
    </row>
    <row r="14" spans="2:10" ht="31.5" customHeight="1" x14ac:dyDescent="0.3">
      <c r="B14" s="200" t="s">
        <v>9</v>
      </c>
      <c r="C14" s="199">
        <v>200000</v>
      </c>
      <c r="D14" s="199">
        <v>200000</v>
      </c>
      <c r="E14" s="201" t="s">
        <v>448</v>
      </c>
      <c r="F14" s="199">
        <v>2211608580</v>
      </c>
      <c r="G14" s="199">
        <v>4519849455</v>
      </c>
      <c r="H14" s="202"/>
    </row>
    <row r="15" spans="2:10" ht="30.75" customHeight="1" x14ac:dyDescent="0.3">
      <c r="B15" s="200" t="s">
        <v>10</v>
      </c>
      <c r="C15" s="199">
        <v>6211521736</v>
      </c>
      <c r="D15" s="199">
        <v>3458626472</v>
      </c>
      <c r="E15" s="201" t="s">
        <v>389</v>
      </c>
      <c r="F15" s="199">
        <v>146512135</v>
      </c>
      <c r="G15" s="199">
        <v>2349839299</v>
      </c>
      <c r="H15" s="202"/>
    </row>
    <row r="16" spans="2:10" x14ac:dyDescent="0.3">
      <c r="B16" s="200"/>
      <c r="C16" s="199"/>
      <c r="D16" s="199"/>
      <c r="E16" s="201" t="s">
        <v>388</v>
      </c>
      <c r="F16" s="199">
        <v>0</v>
      </c>
      <c r="G16" s="199">
        <v>0</v>
      </c>
    </row>
    <row r="17" spans="1:13" x14ac:dyDescent="0.3">
      <c r="B17" s="200"/>
      <c r="C17" s="199"/>
      <c r="D17" s="199"/>
      <c r="E17" s="201" t="s">
        <v>449</v>
      </c>
      <c r="F17" s="199">
        <v>0</v>
      </c>
      <c r="G17" s="199">
        <v>0</v>
      </c>
      <c r="H17" s="202"/>
    </row>
    <row r="18" spans="1:13" ht="18" customHeight="1" x14ac:dyDescent="0.3">
      <c r="B18" s="196" t="s">
        <v>269</v>
      </c>
      <c r="C18" s="362">
        <v>6082907700</v>
      </c>
      <c r="D18" s="362">
        <v>5399605953</v>
      </c>
      <c r="E18" s="201" t="s">
        <v>450</v>
      </c>
      <c r="F18" s="199"/>
      <c r="G18" s="199"/>
    </row>
    <row r="19" spans="1:13" ht="17.45" customHeight="1" x14ac:dyDescent="0.3">
      <c r="B19" s="200" t="s">
        <v>11</v>
      </c>
      <c r="C19" s="199">
        <v>3984500000</v>
      </c>
      <c r="D19" s="199">
        <v>3975500000</v>
      </c>
      <c r="E19" s="201" t="s">
        <v>15</v>
      </c>
      <c r="F19" s="199"/>
      <c r="G19" s="199">
        <v>0</v>
      </c>
    </row>
    <row r="20" spans="1:13" x14ac:dyDescent="0.3">
      <c r="B20" s="200" t="s">
        <v>402</v>
      </c>
      <c r="C20" s="199">
        <v>2098407700</v>
      </c>
      <c r="D20" s="199">
        <v>1424105953</v>
      </c>
      <c r="E20" s="201" t="s">
        <v>960</v>
      </c>
      <c r="F20" s="199">
        <v>3737322384</v>
      </c>
      <c r="G20" s="199">
        <v>0</v>
      </c>
    </row>
    <row r="21" spans="1:13" x14ac:dyDescent="0.3">
      <c r="B21" s="200" t="s">
        <v>12</v>
      </c>
      <c r="C21" s="199">
        <v>0</v>
      </c>
      <c r="D21" s="199">
        <v>0</v>
      </c>
      <c r="E21" s="201" t="s">
        <v>207</v>
      </c>
      <c r="F21" s="199"/>
      <c r="G21" s="199">
        <v>0</v>
      </c>
    </row>
    <row r="22" spans="1:13" x14ac:dyDescent="0.3">
      <c r="B22" s="200"/>
      <c r="C22" s="203"/>
      <c r="D22" s="203"/>
      <c r="E22" s="201" t="s">
        <v>16</v>
      </c>
      <c r="F22" s="199">
        <v>275000</v>
      </c>
      <c r="G22" s="199"/>
    </row>
    <row r="23" spans="1:13" x14ac:dyDescent="0.3">
      <c r="B23" s="200"/>
      <c r="C23" s="203"/>
      <c r="D23" s="203"/>
      <c r="E23" s="201" t="s">
        <v>17</v>
      </c>
      <c r="F23" s="199"/>
      <c r="G23" s="199"/>
    </row>
    <row r="24" spans="1:13" x14ac:dyDescent="0.3">
      <c r="B24" s="200"/>
      <c r="C24" s="203"/>
      <c r="D24" s="203"/>
      <c r="E24" s="201" t="s">
        <v>18</v>
      </c>
      <c r="F24" s="199">
        <v>0</v>
      </c>
      <c r="G24" s="199">
        <v>0</v>
      </c>
    </row>
    <row r="25" spans="1:13" x14ac:dyDescent="0.3">
      <c r="B25" s="196" t="s">
        <v>270</v>
      </c>
      <c r="C25" s="362">
        <v>3476601281</v>
      </c>
      <c r="D25" s="362">
        <v>6105160126</v>
      </c>
      <c r="E25" s="198" t="s">
        <v>387</v>
      </c>
      <c r="F25" s="194">
        <v>210229010</v>
      </c>
      <c r="G25" s="194">
        <v>12097104</v>
      </c>
    </row>
    <row r="26" spans="1:13" s="209" customFormat="1" x14ac:dyDescent="0.3">
      <c r="B26" s="210" t="s">
        <v>326</v>
      </c>
      <c r="C26" s="373">
        <v>2570734237</v>
      </c>
      <c r="D26" s="199">
        <v>410317919</v>
      </c>
      <c r="E26" s="211" t="s">
        <v>22</v>
      </c>
      <c r="F26" s="373">
        <v>154958992</v>
      </c>
      <c r="G26" s="199">
        <v>5263104</v>
      </c>
      <c r="H26" s="212"/>
      <c r="I26" s="212"/>
      <c r="J26" s="212"/>
      <c r="K26" s="213"/>
      <c r="L26" s="213"/>
      <c r="M26" s="213"/>
    </row>
    <row r="27" spans="1:13" s="209" customFormat="1" x14ac:dyDescent="0.3">
      <c r="B27" s="210" t="s">
        <v>327</v>
      </c>
      <c r="C27" s="373">
        <v>43359199</v>
      </c>
      <c r="D27" s="199">
        <v>822450349</v>
      </c>
      <c r="E27" s="211" t="s">
        <v>380</v>
      </c>
      <c r="F27" s="373">
        <v>0</v>
      </c>
      <c r="G27" s="199">
        <v>0</v>
      </c>
      <c r="H27" s="212"/>
      <c r="I27" s="212"/>
      <c r="J27" s="212"/>
      <c r="K27" s="213"/>
      <c r="L27" s="213"/>
      <c r="M27" s="213"/>
    </row>
    <row r="28" spans="1:13" s="209" customFormat="1" x14ac:dyDescent="0.3">
      <c r="B28" s="374" t="s">
        <v>377</v>
      </c>
      <c r="C28" s="373">
        <v>352676519</v>
      </c>
      <c r="D28" s="199">
        <v>4659269714</v>
      </c>
      <c r="E28" s="211" t="s">
        <v>199</v>
      </c>
      <c r="F28" s="373">
        <v>0</v>
      </c>
      <c r="G28" s="199">
        <v>0</v>
      </c>
      <c r="H28" s="212"/>
      <c r="I28" s="212"/>
      <c r="J28" s="212"/>
      <c r="K28" s="213"/>
      <c r="L28" s="213"/>
      <c r="M28" s="213"/>
    </row>
    <row r="29" spans="1:13" s="209" customFormat="1" x14ac:dyDescent="0.3">
      <c r="B29" s="374" t="s">
        <v>378</v>
      </c>
      <c r="C29" s="373">
        <v>19911688</v>
      </c>
      <c r="D29" s="199">
        <v>189800891</v>
      </c>
      <c r="E29" s="211" t="s">
        <v>23</v>
      </c>
      <c r="F29" s="373">
        <v>0</v>
      </c>
      <c r="G29" s="199">
        <v>0</v>
      </c>
      <c r="H29" s="375"/>
      <c r="I29" s="212"/>
      <c r="J29" s="212"/>
      <c r="K29" s="213"/>
      <c r="L29" s="213"/>
      <c r="M29" s="213"/>
    </row>
    <row r="30" spans="1:13" s="209" customFormat="1" x14ac:dyDescent="0.3">
      <c r="B30" s="374" t="s">
        <v>469</v>
      </c>
      <c r="C30" s="373">
        <v>112545357</v>
      </c>
      <c r="D30" s="199">
        <v>9986600</v>
      </c>
      <c r="E30" s="211" t="s">
        <v>386</v>
      </c>
      <c r="F30" s="373">
        <v>27436320</v>
      </c>
      <c r="G30" s="199">
        <v>6834000</v>
      </c>
      <c r="H30" s="376"/>
      <c r="I30" s="212"/>
      <c r="J30" s="212"/>
      <c r="K30" s="213"/>
      <c r="L30" s="213"/>
      <c r="M30" s="213"/>
    </row>
    <row r="31" spans="1:13" s="209" customFormat="1" x14ac:dyDescent="0.3">
      <c r="B31" s="374" t="s">
        <v>948</v>
      </c>
      <c r="C31" s="373">
        <v>236064793</v>
      </c>
      <c r="D31" s="199">
        <v>0</v>
      </c>
      <c r="E31" s="211"/>
      <c r="F31" s="373"/>
      <c r="G31" s="373"/>
      <c r="H31" s="376"/>
      <c r="I31" s="212"/>
      <c r="J31" s="212"/>
      <c r="K31" s="213"/>
      <c r="L31" s="213"/>
      <c r="M31" s="213"/>
    </row>
    <row r="32" spans="1:13" s="209" customFormat="1" x14ac:dyDescent="0.3">
      <c r="A32" s="374"/>
      <c r="B32" s="374" t="s">
        <v>379</v>
      </c>
      <c r="C32" s="373">
        <v>26984234</v>
      </c>
      <c r="D32" s="199">
        <v>3006309</v>
      </c>
      <c r="E32" s="211"/>
      <c r="F32" s="373"/>
      <c r="G32" s="373"/>
      <c r="H32" s="212"/>
      <c r="I32" s="212"/>
      <c r="J32" s="212"/>
      <c r="K32" s="213"/>
      <c r="L32" s="213"/>
      <c r="M32" s="213"/>
    </row>
    <row r="33" spans="1:13" s="209" customFormat="1" x14ac:dyDescent="0.3">
      <c r="A33" s="374"/>
      <c r="B33" s="374" t="s">
        <v>949</v>
      </c>
      <c r="C33" s="373">
        <v>9986600</v>
      </c>
      <c r="D33" s="199">
        <v>0</v>
      </c>
      <c r="E33" s="211"/>
      <c r="F33" s="373"/>
      <c r="G33" s="373"/>
      <c r="H33" s="212"/>
      <c r="I33" s="212"/>
      <c r="J33" s="212"/>
      <c r="K33" s="213"/>
      <c r="L33" s="213"/>
      <c r="M33" s="213"/>
    </row>
    <row r="34" spans="1:13" s="209" customFormat="1" x14ac:dyDescent="0.3">
      <c r="A34" s="374"/>
      <c r="B34" s="374" t="s">
        <v>470</v>
      </c>
      <c r="C34" s="373">
        <v>10290144</v>
      </c>
      <c r="D34" s="199">
        <v>10290144</v>
      </c>
      <c r="E34" s="211"/>
      <c r="F34" s="373"/>
      <c r="G34" s="373"/>
      <c r="H34" s="212"/>
      <c r="I34" s="212"/>
      <c r="J34" s="212"/>
      <c r="K34" s="213"/>
      <c r="L34" s="213"/>
      <c r="M34" s="213"/>
    </row>
    <row r="35" spans="1:13" s="209" customFormat="1" x14ac:dyDescent="0.3">
      <c r="A35" s="374"/>
      <c r="B35" s="374" t="s">
        <v>493</v>
      </c>
      <c r="C35" s="373">
        <v>793200</v>
      </c>
      <c r="D35" s="199">
        <v>38200</v>
      </c>
      <c r="E35" s="211" t="s">
        <v>293</v>
      </c>
      <c r="F35" s="373">
        <v>27833698</v>
      </c>
      <c r="G35" s="199">
        <v>0</v>
      </c>
      <c r="H35" s="212"/>
      <c r="I35" s="212"/>
      <c r="J35" s="212"/>
      <c r="K35" s="213"/>
      <c r="L35" s="213"/>
      <c r="M35" s="213"/>
    </row>
    <row r="36" spans="1:13" s="209" customFormat="1" x14ac:dyDescent="0.3">
      <c r="A36" s="374"/>
      <c r="B36" s="374" t="s">
        <v>21</v>
      </c>
      <c r="C36" s="373">
        <v>5183837</v>
      </c>
      <c r="D36" s="199">
        <v>0</v>
      </c>
      <c r="E36" s="211" t="s">
        <v>451</v>
      </c>
      <c r="F36" s="373">
        <v>0</v>
      </c>
      <c r="G36" s="199">
        <v>0</v>
      </c>
      <c r="H36" s="212"/>
      <c r="I36" s="212"/>
      <c r="J36" s="212"/>
      <c r="K36" s="213"/>
      <c r="L36" s="213"/>
      <c r="M36" s="213"/>
    </row>
    <row r="37" spans="1:13" s="209" customFormat="1" x14ac:dyDescent="0.3">
      <c r="A37" s="374"/>
      <c r="B37" s="374" t="s">
        <v>975</v>
      </c>
      <c r="C37" s="373">
        <v>88071473</v>
      </c>
      <c r="D37" s="199">
        <v>0</v>
      </c>
      <c r="E37" s="211"/>
      <c r="F37" s="373"/>
      <c r="G37" s="373"/>
      <c r="H37" s="212"/>
      <c r="I37" s="212"/>
      <c r="J37" s="212"/>
      <c r="K37" s="213"/>
      <c r="L37" s="213"/>
      <c r="M37" s="213"/>
    </row>
    <row r="38" spans="1:13" x14ac:dyDescent="0.3">
      <c r="A38" s="204"/>
      <c r="B38" s="374"/>
      <c r="C38" s="373"/>
      <c r="D38" s="199"/>
      <c r="E38" s="201" t="s">
        <v>37</v>
      </c>
      <c r="F38" s="199">
        <v>0</v>
      </c>
      <c r="G38" s="199">
        <v>0</v>
      </c>
    </row>
    <row r="39" spans="1:13" ht="37.5" x14ac:dyDescent="0.3">
      <c r="A39" s="204"/>
      <c r="B39" s="204" t="s">
        <v>186</v>
      </c>
      <c r="C39" s="199">
        <v>0</v>
      </c>
      <c r="D39" s="199">
        <v>0</v>
      </c>
      <c r="E39" s="198"/>
      <c r="F39" s="205"/>
      <c r="G39" s="205"/>
    </row>
    <row r="40" spans="1:13" x14ac:dyDescent="0.3">
      <c r="A40" s="204"/>
      <c r="B40" s="204" t="s">
        <v>245</v>
      </c>
      <c r="C40" s="199">
        <v>0</v>
      </c>
      <c r="D40" s="199">
        <v>0</v>
      </c>
      <c r="E40" s="201"/>
      <c r="F40" s="203"/>
      <c r="G40" s="203"/>
    </row>
    <row r="41" spans="1:13" x14ac:dyDescent="0.3">
      <c r="A41" s="204"/>
      <c r="B41" s="204" t="s">
        <v>292</v>
      </c>
      <c r="C41" s="199">
        <v>0</v>
      </c>
      <c r="D41" s="199">
        <v>0</v>
      </c>
      <c r="E41" s="201"/>
      <c r="F41" s="203"/>
      <c r="G41" s="203"/>
    </row>
    <row r="42" spans="1:13" x14ac:dyDescent="0.3">
      <c r="A42" s="206"/>
      <c r="B42" s="204"/>
      <c r="C42" s="199">
        <v>0</v>
      </c>
      <c r="D42" s="199">
        <v>0</v>
      </c>
      <c r="E42" s="201"/>
      <c r="F42" s="203"/>
      <c r="G42" s="203"/>
    </row>
    <row r="43" spans="1:13" x14ac:dyDescent="0.3">
      <c r="B43" s="207" t="s">
        <v>24</v>
      </c>
      <c r="C43" s="194">
        <v>0</v>
      </c>
      <c r="D43" s="199">
        <v>0</v>
      </c>
      <c r="E43" s="198" t="s">
        <v>25</v>
      </c>
      <c r="F43" s="203"/>
      <c r="G43" s="203"/>
    </row>
    <row r="44" spans="1:13" x14ac:dyDescent="0.3">
      <c r="B44" s="196" t="s">
        <v>452</v>
      </c>
      <c r="C44" s="194">
        <v>0</v>
      </c>
      <c r="D44" s="199">
        <v>0</v>
      </c>
      <c r="E44" s="201" t="s">
        <v>26</v>
      </c>
      <c r="F44" s="199">
        <v>0</v>
      </c>
      <c r="G44" s="199">
        <v>0</v>
      </c>
    </row>
    <row r="45" spans="1:13" x14ac:dyDescent="0.3">
      <c r="B45" s="196"/>
      <c r="C45" s="199"/>
      <c r="D45" s="199"/>
      <c r="E45" s="201" t="s">
        <v>187</v>
      </c>
      <c r="F45" s="199">
        <v>36716101</v>
      </c>
      <c r="G45" s="199">
        <v>0</v>
      </c>
    </row>
    <row r="46" spans="1:13" x14ac:dyDescent="0.3">
      <c r="B46" s="200"/>
      <c r="C46" s="199"/>
      <c r="D46" s="199"/>
      <c r="E46" s="201" t="s">
        <v>453</v>
      </c>
      <c r="F46" s="199">
        <v>0</v>
      </c>
      <c r="G46" s="199">
        <v>0</v>
      </c>
    </row>
    <row r="47" spans="1:13" ht="23.25" x14ac:dyDescent="0.3">
      <c r="B47" s="193" t="s">
        <v>27</v>
      </c>
      <c r="C47" s="362">
        <v>15770955716</v>
      </c>
      <c r="D47" s="362">
        <v>14963592551</v>
      </c>
      <c r="E47" s="208" t="s">
        <v>28</v>
      </c>
      <c r="F47" s="194">
        <v>6342663210</v>
      </c>
      <c r="G47" s="194">
        <v>6881785858</v>
      </c>
      <c r="H47" s="202"/>
    </row>
    <row r="48" spans="1:13" x14ac:dyDescent="0.3">
      <c r="B48" s="200"/>
      <c r="C48" s="199"/>
      <c r="D48" s="199"/>
      <c r="E48" s="201"/>
      <c r="F48" s="199"/>
      <c r="G48" s="199"/>
    </row>
    <row r="49" spans="2:13" ht="36" customHeight="1" x14ac:dyDescent="0.3">
      <c r="B49" s="193" t="s">
        <v>29</v>
      </c>
      <c r="C49" s="199"/>
      <c r="D49" s="199"/>
      <c r="E49" s="208" t="s">
        <v>30</v>
      </c>
      <c r="F49" s="199"/>
      <c r="G49" s="199"/>
    </row>
    <row r="50" spans="2:13" x14ac:dyDescent="0.3">
      <c r="B50" s="196" t="s">
        <v>271</v>
      </c>
      <c r="C50" s="362">
        <v>1728359000</v>
      </c>
      <c r="D50" s="362">
        <v>1729359000</v>
      </c>
      <c r="E50" s="198" t="s">
        <v>202</v>
      </c>
      <c r="F50" s="199"/>
      <c r="G50" s="199"/>
    </row>
    <row r="51" spans="2:13" x14ac:dyDescent="0.3">
      <c r="B51" s="200" t="s">
        <v>500</v>
      </c>
      <c r="C51" s="199">
        <v>0</v>
      </c>
      <c r="D51" s="199">
        <v>727359000</v>
      </c>
      <c r="E51" s="201" t="s">
        <v>201</v>
      </c>
      <c r="F51" s="199"/>
      <c r="G51" s="199"/>
    </row>
    <row r="52" spans="2:13" x14ac:dyDescent="0.3">
      <c r="B52" s="200" t="s">
        <v>403</v>
      </c>
      <c r="C52" s="199">
        <v>726359000</v>
      </c>
      <c r="D52" s="199">
        <v>0</v>
      </c>
      <c r="E52" s="201" t="s">
        <v>35</v>
      </c>
      <c r="F52" s="199"/>
      <c r="G52" s="199"/>
    </row>
    <row r="53" spans="2:13" x14ac:dyDescent="0.3">
      <c r="B53" s="200" t="s">
        <v>31</v>
      </c>
      <c r="C53" s="199">
        <v>1002000000</v>
      </c>
      <c r="D53" s="199">
        <v>1002000000</v>
      </c>
      <c r="E53" s="201" t="s">
        <v>36</v>
      </c>
      <c r="F53" s="199"/>
      <c r="G53" s="199"/>
    </row>
    <row r="54" spans="2:13" s="209" customFormat="1" x14ac:dyDescent="0.3">
      <c r="B54" s="210" t="s">
        <v>368</v>
      </c>
      <c r="C54" s="199">
        <v>0</v>
      </c>
      <c r="D54" s="199">
        <v>0</v>
      </c>
      <c r="E54" s="211" t="s">
        <v>14</v>
      </c>
      <c r="F54" s="199"/>
      <c r="G54" s="199"/>
      <c r="H54" s="212"/>
      <c r="I54" s="212"/>
      <c r="J54" s="212"/>
      <c r="K54" s="213"/>
      <c r="L54" s="213"/>
      <c r="M54" s="213"/>
    </row>
    <row r="55" spans="2:13" x14ac:dyDescent="0.3">
      <c r="B55" s="200" t="s">
        <v>12</v>
      </c>
      <c r="C55" s="199">
        <v>0</v>
      </c>
      <c r="D55" s="199">
        <v>0</v>
      </c>
      <c r="E55" s="201" t="s">
        <v>454</v>
      </c>
      <c r="F55" s="199"/>
      <c r="G55" s="199"/>
    </row>
    <row r="56" spans="2:13" x14ac:dyDescent="0.3">
      <c r="B56" s="196" t="s">
        <v>32</v>
      </c>
      <c r="C56" s="199">
        <v>0</v>
      </c>
      <c r="D56" s="199">
        <v>0</v>
      </c>
      <c r="E56" s="201" t="s">
        <v>37</v>
      </c>
      <c r="F56" s="199"/>
      <c r="G56" s="199"/>
    </row>
    <row r="57" spans="2:13" x14ac:dyDescent="0.3">
      <c r="B57" s="200" t="s">
        <v>19</v>
      </c>
      <c r="C57" s="199">
        <v>0</v>
      </c>
      <c r="D57" s="199">
        <v>0</v>
      </c>
      <c r="E57" s="201"/>
      <c r="F57" s="199"/>
      <c r="G57" s="199"/>
    </row>
    <row r="58" spans="2:13" x14ac:dyDescent="0.3">
      <c r="B58" s="200" t="s">
        <v>20</v>
      </c>
      <c r="C58" s="199">
        <v>0</v>
      </c>
      <c r="D58" s="199">
        <v>0</v>
      </c>
      <c r="E58" s="198" t="s">
        <v>207</v>
      </c>
      <c r="F58" s="199"/>
      <c r="G58" s="199"/>
    </row>
    <row r="59" spans="2:13" x14ac:dyDescent="0.3">
      <c r="B59" s="200" t="s">
        <v>33</v>
      </c>
      <c r="C59" s="199">
        <v>0</v>
      </c>
      <c r="D59" s="199">
        <v>0</v>
      </c>
      <c r="E59" s="201" t="s">
        <v>38</v>
      </c>
      <c r="F59" s="199"/>
      <c r="G59" s="199"/>
    </row>
    <row r="60" spans="2:13" x14ac:dyDescent="0.3">
      <c r="B60" s="200" t="s">
        <v>455</v>
      </c>
      <c r="C60" s="199">
        <v>0</v>
      </c>
      <c r="D60" s="199">
        <v>0</v>
      </c>
      <c r="E60" s="201" t="s">
        <v>456</v>
      </c>
      <c r="F60" s="199"/>
      <c r="G60" s="199"/>
    </row>
    <row r="61" spans="2:13" x14ac:dyDescent="0.3">
      <c r="B61" s="200" t="s">
        <v>21</v>
      </c>
      <c r="C61" s="199">
        <v>0</v>
      </c>
      <c r="D61" s="199">
        <v>0</v>
      </c>
      <c r="E61" s="198" t="s">
        <v>188</v>
      </c>
      <c r="F61" s="203"/>
      <c r="G61" s="203"/>
    </row>
    <row r="62" spans="2:13" ht="37.5" x14ac:dyDescent="0.3">
      <c r="B62" s="200" t="s">
        <v>186</v>
      </c>
      <c r="C62" s="199">
        <v>0</v>
      </c>
      <c r="D62" s="199">
        <v>0</v>
      </c>
      <c r="E62" s="201" t="s">
        <v>39</v>
      </c>
      <c r="F62" s="199"/>
      <c r="G62" s="199"/>
    </row>
    <row r="63" spans="2:13" ht="37.5" x14ac:dyDescent="0.3">
      <c r="B63" s="200" t="s">
        <v>457</v>
      </c>
      <c r="C63" s="199">
        <v>0</v>
      </c>
      <c r="D63" s="199">
        <v>0</v>
      </c>
      <c r="E63" s="201" t="s">
        <v>458</v>
      </c>
      <c r="F63" s="199"/>
      <c r="G63" s="199"/>
    </row>
    <row r="64" spans="2:13" x14ac:dyDescent="0.3">
      <c r="B64" s="196"/>
      <c r="C64" s="199" t="s">
        <v>34</v>
      </c>
      <c r="D64" s="199" t="s">
        <v>34</v>
      </c>
      <c r="E64" s="201" t="s">
        <v>459</v>
      </c>
      <c r="F64" s="199"/>
      <c r="G64" s="199"/>
    </row>
    <row r="65" spans="2:8" x14ac:dyDescent="0.3">
      <c r="B65" s="196" t="s">
        <v>197</v>
      </c>
      <c r="C65" s="363">
        <v>285624025</v>
      </c>
      <c r="D65" s="363">
        <v>320837947</v>
      </c>
      <c r="E65" s="214" t="s">
        <v>40</v>
      </c>
      <c r="F65" s="203"/>
      <c r="G65" s="203"/>
    </row>
    <row r="66" spans="2:8" x14ac:dyDescent="0.3">
      <c r="B66" s="200" t="s">
        <v>328</v>
      </c>
      <c r="C66" s="199">
        <v>391265789</v>
      </c>
      <c r="D66" s="199">
        <v>391265789</v>
      </c>
      <c r="E66" s="198"/>
      <c r="F66" s="203"/>
      <c r="G66" s="203"/>
    </row>
    <row r="67" spans="2:8" x14ac:dyDescent="0.3">
      <c r="B67" s="200" t="s">
        <v>208</v>
      </c>
      <c r="C67" s="199">
        <v>0</v>
      </c>
      <c r="D67" s="199">
        <v>0</v>
      </c>
      <c r="E67" s="214" t="s">
        <v>41</v>
      </c>
      <c r="F67" s="205">
        <v>6342663210</v>
      </c>
      <c r="G67" s="205">
        <v>6881785858</v>
      </c>
      <c r="H67" s="202">
        <f>+F67+F76</f>
        <v>19035213742</v>
      </c>
    </row>
    <row r="68" spans="2:8" x14ac:dyDescent="0.3">
      <c r="B68" s="200" t="s">
        <v>209</v>
      </c>
      <c r="C68" s="199">
        <v>0</v>
      </c>
      <c r="D68" s="199">
        <v>0</v>
      </c>
      <c r="E68" s="214" t="s">
        <v>210</v>
      </c>
      <c r="F68" s="215"/>
      <c r="G68" s="215"/>
    </row>
    <row r="69" spans="2:8" x14ac:dyDescent="0.3">
      <c r="B69" s="200" t="s">
        <v>251</v>
      </c>
      <c r="C69" s="199">
        <v>-105641764</v>
      </c>
      <c r="D69" s="199">
        <v>-70427842</v>
      </c>
      <c r="E69" s="198"/>
      <c r="F69" s="215"/>
      <c r="G69" s="215"/>
    </row>
    <row r="70" spans="2:8" x14ac:dyDescent="0.3">
      <c r="B70" s="200"/>
      <c r="C70" s="199">
        <v>0</v>
      </c>
      <c r="D70" s="203">
        <v>0</v>
      </c>
      <c r="E70" s="201" t="s">
        <v>43</v>
      </c>
      <c r="F70" s="199">
        <v>11337000000</v>
      </c>
      <c r="G70" s="199">
        <v>11337000000</v>
      </c>
    </row>
    <row r="71" spans="2:8" x14ac:dyDescent="0.3">
      <c r="B71" s="196" t="s">
        <v>272</v>
      </c>
      <c r="C71" s="362">
        <v>1250000000</v>
      </c>
      <c r="D71" s="362">
        <v>1250000000</v>
      </c>
      <c r="E71" s="201" t="s">
        <v>423</v>
      </c>
      <c r="F71" s="199">
        <v>1724549</v>
      </c>
      <c r="G71" s="199">
        <v>1724549</v>
      </c>
    </row>
    <row r="72" spans="2:8" x14ac:dyDescent="0.3">
      <c r="B72" s="200" t="s">
        <v>46</v>
      </c>
      <c r="C72" s="199">
        <v>0</v>
      </c>
      <c r="D72" s="199">
        <v>0</v>
      </c>
      <c r="E72" s="201" t="s">
        <v>164</v>
      </c>
      <c r="F72" s="199">
        <v>6562990</v>
      </c>
      <c r="G72" s="199">
        <v>4630564</v>
      </c>
      <c r="H72" s="202"/>
    </row>
    <row r="73" spans="2:8" x14ac:dyDescent="0.3">
      <c r="B73" s="200" t="s">
        <v>189</v>
      </c>
      <c r="C73" s="199">
        <v>1250000000</v>
      </c>
      <c r="D73" s="199">
        <v>1250000000</v>
      </c>
      <c r="E73" s="201" t="s">
        <v>215</v>
      </c>
      <c r="F73" s="199">
        <v>1347262993</v>
      </c>
      <c r="G73" s="199">
        <v>38648527</v>
      </c>
    </row>
    <row r="74" spans="2:8" x14ac:dyDescent="0.3">
      <c r="B74" s="200" t="s">
        <v>47</v>
      </c>
      <c r="C74" s="199">
        <v>0</v>
      </c>
      <c r="D74" s="199">
        <v>0</v>
      </c>
      <c r="E74" s="201" t="s">
        <v>961</v>
      </c>
      <c r="F74" s="199">
        <v>0</v>
      </c>
      <c r="G74" s="199">
        <v>0</v>
      </c>
    </row>
    <row r="75" spans="2:8" x14ac:dyDescent="0.3">
      <c r="B75" s="200" t="s">
        <v>952</v>
      </c>
      <c r="C75" s="199">
        <v>0</v>
      </c>
      <c r="D75" s="199">
        <v>0</v>
      </c>
      <c r="E75" s="201"/>
      <c r="F75" s="215"/>
      <c r="G75" s="215"/>
    </row>
    <row r="76" spans="2:8" ht="34.5" customHeight="1" x14ac:dyDescent="0.3">
      <c r="B76" s="200" t="s">
        <v>48</v>
      </c>
      <c r="C76" s="199">
        <v>0</v>
      </c>
      <c r="D76" s="199">
        <v>0</v>
      </c>
      <c r="E76" s="198" t="s">
        <v>45</v>
      </c>
      <c r="F76" s="216">
        <v>12692550532</v>
      </c>
      <c r="G76" s="216">
        <v>11382003640</v>
      </c>
      <c r="H76" s="202"/>
    </row>
    <row r="77" spans="2:8" ht="17.25" customHeight="1" x14ac:dyDescent="0.3">
      <c r="B77" s="200"/>
      <c r="C77" s="199"/>
      <c r="D77" s="199"/>
      <c r="E77" s="198"/>
      <c r="F77" s="217"/>
      <c r="G77" s="217"/>
      <c r="H77" s="218"/>
    </row>
    <row r="78" spans="2:8" ht="17.25" hidden="1" customHeight="1" x14ac:dyDescent="0.3">
      <c r="B78" s="200"/>
      <c r="C78" s="199"/>
      <c r="D78" s="199"/>
      <c r="E78" s="198"/>
      <c r="F78" s="215"/>
      <c r="G78" s="215"/>
    </row>
    <row r="79" spans="2:8" ht="17.25" hidden="1" customHeight="1" x14ac:dyDescent="0.3">
      <c r="B79" s="200"/>
      <c r="C79" s="199"/>
      <c r="D79" s="199"/>
      <c r="E79" s="198"/>
      <c r="F79" s="215"/>
      <c r="G79" s="215"/>
    </row>
    <row r="80" spans="2:8" ht="18.75" hidden="1" customHeight="1" x14ac:dyDescent="0.3">
      <c r="B80" s="200"/>
      <c r="C80" s="199"/>
      <c r="D80" s="199"/>
      <c r="E80" s="198"/>
      <c r="F80" s="215"/>
      <c r="G80" s="215"/>
    </row>
    <row r="81" spans="2:12" ht="18.75" hidden="1" customHeight="1" x14ac:dyDescent="0.3">
      <c r="B81" s="200"/>
      <c r="C81" s="199"/>
      <c r="D81" s="199"/>
      <c r="E81" s="198"/>
      <c r="F81" s="215"/>
      <c r="G81" s="215"/>
      <c r="H81" s="202"/>
      <c r="I81" s="219"/>
    </row>
    <row r="82" spans="2:12" ht="23.25" x14ac:dyDescent="0.3">
      <c r="B82" s="193" t="s">
        <v>49</v>
      </c>
      <c r="C82" s="194">
        <v>3263983025</v>
      </c>
      <c r="D82" s="194">
        <v>3300196947</v>
      </c>
      <c r="E82" s="198"/>
      <c r="F82" s="215"/>
      <c r="G82" s="215"/>
    </row>
    <row r="83" spans="2:12" x14ac:dyDescent="0.3">
      <c r="B83" s="200"/>
      <c r="C83" s="199"/>
      <c r="D83" s="281"/>
      <c r="E83" s="220"/>
      <c r="F83" s="221"/>
      <c r="G83" s="221"/>
    </row>
    <row r="84" spans="2:12" ht="19.5" thickBot="1" x14ac:dyDescent="0.35">
      <c r="B84" s="222" t="s">
        <v>198</v>
      </c>
      <c r="C84" s="223">
        <v>19035213742</v>
      </c>
      <c r="D84" s="223">
        <v>18263789498</v>
      </c>
      <c r="E84" s="224" t="s">
        <v>50</v>
      </c>
      <c r="F84" s="225">
        <f>+F76+F67</f>
        <v>19035213742</v>
      </c>
      <c r="G84" s="225">
        <v>18263789498</v>
      </c>
      <c r="H84" s="202"/>
      <c r="I84" s="202"/>
    </row>
    <row r="85" spans="2:12" x14ac:dyDescent="0.3">
      <c r="H85" s="202"/>
    </row>
    <row r="86" spans="2:12" x14ac:dyDescent="0.3">
      <c r="B86" s="226"/>
      <c r="C86" s="227"/>
      <c r="D86" s="227"/>
      <c r="E86" s="228"/>
      <c r="F86" s="227"/>
      <c r="G86" s="227"/>
      <c r="H86" s="229"/>
      <c r="I86" s="229"/>
      <c r="J86" s="229"/>
      <c r="K86" s="188"/>
      <c r="L86" s="188"/>
    </row>
    <row r="87" spans="2:12" ht="19.5" thickBot="1" x14ac:dyDescent="0.35">
      <c r="B87" s="230"/>
      <c r="C87" s="227"/>
      <c r="D87" s="227"/>
      <c r="E87" s="228"/>
      <c r="F87" s="227"/>
      <c r="G87" s="227"/>
      <c r="H87" s="229"/>
      <c r="I87" s="229"/>
      <c r="J87" s="229"/>
      <c r="K87" s="188"/>
      <c r="L87" s="188"/>
    </row>
    <row r="88" spans="2:12" ht="18" customHeight="1" x14ac:dyDescent="0.3">
      <c r="B88" s="539"/>
      <c r="C88" s="523" t="s">
        <v>6</v>
      </c>
      <c r="D88" s="523" t="s">
        <v>200</v>
      </c>
      <c r="E88" s="535"/>
      <c r="F88" s="523" t="s">
        <v>6</v>
      </c>
      <c r="G88" s="537" t="s">
        <v>200</v>
      </c>
      <c r="H88" s="229"/>
      <c r="I88" s="229"/>
      <c r="J88" s="229"/>
      <c r="K88" s="188"/>
      <c r="L88" s="188"/>
    </row>
    <row r="89" spans="2:12" x14ac:dyDescent="0.3">
      <c r="B89" s="540"/>
      <c r="C89" s="524"/>
      <c r="D89" s="524"/>
      <c r="E89" s="536"/>
      <c r="F89" s="524"/>
      <c r="G89" s="538"/>
      <c r="H89" s="229"/>
      <c r="I89" s="229"/>
      <c r="J89" s="229"/>
      <c r="K89" s="188"/>
      <c r="L89" s="188"/>
    </row>
    <row r="90" spans="2:12" ht="31.5" customHeight="1" x14ac:dyDescent="0.3">
      <c r="B90" s="231" t="s">
        <v>51</v>
      </c>
      <c r="C90" s="437">
        <v>46929497518</v>
      </c>
      <c r="D90" s="232">
        <v>66538963103</v>
      </c>
      <c r="E90" s="233" t="s">
        <v>53</v>
      </c>
      <c r="F90" s="437">
        <v>46929497518</v>
      </c>
      <c r="G90" s="234">
        <v>66538963103</v>
      </c>
      <c r="H90" s="229"/>
      <c r="I90" s="229"/>
      <c r="J90" s="229"/>
      <c r="K90" s="188"/>
      <c r="L90" s="188"/>
    </row>
    <row r="91" spans="2:12" ht="36" customHeight="1" thickBot="1" x14ac:dyDescent="0.35">
      <c r="B91" s="235" t="s">
        <v>54</v>
      </c>
      <c r="C91" s="236" t="s">
        <v>52</v>
      </c>
      <c r="D91" s="236" t="s">
        <v>52</v>
      </c>
      <c r="E91" s="237" t="s">
        <v>55</v>
      </c>
      <c r="F91" s="282" t="s">
        <v>52</v>
      </c>
      <c r="G91" s="238" t="s">
        <v>52</v>
      </c>
      <c r="H91" s="229"/>
      <c r="I91" s="229"/>
      <c r="J91" s="229"/>
      <c r="K91" s="188"/>
      <c r="L91" s="188"/>
    </row>
    <row r="92" spans="2:12" x14ac:dyDescent="0.3">
      <c r="B92" s="226"/>
      <c r="C92" s="227"/>
      <c r="D92" s="227"/>
      <c r="E92" s="228"/>
      <c r="G92" s="227"/>
      <c r="H92" s="229"/>
      <c r="I92" s="229"/>
      <c r="J92" s="229"/>
      <c r="K92" s="188"/>
      <c r="L92" s="188"/>
    </row>
    <row r="93" spans="2:12" x14ac:dyDescent="0.3">
      <c r="B93" s="527" t="s">
        <v>1001</v>
      </c>
      <c r="C93" s="527"/>
      <c r="D93" s="527"/>
      <c r="E93" s="228"/>
      <c r="F93" s="227"/>
      <c r="G93" s="227"/>
      <c r="H93" s="229"/>
      <c r="I93" s="229"/>
      <c r="J93" s="229"/>
      <c r="K93" s="188"/>
      <c r="L93" s="188"/>
    </row>
    <row r="94" spans="2:12" x14ac:dyDescent="0.3">
      <c r="B94" s="226"/>
      <c r="C94" s="227"/>
      <c r="D94" s="227"/>
      <c r="E94" s="228"/>
      <c r="F94" s="227"/>
      <c r="G94" s="227"/>
      <c r="H94" s="229"/>
      <c r="I94" s="229"/>
      <c r="J94" s="229"/>
      <c r="K94" s="188"/>
      <c r="L94" s="188"/>
    </row>
    <row r="95" spans="2:12" x14ac:dyDescent="0.3">
      <c r="B95" s="226"/>
      <c r="D95" s="227"/>
      <c r="E95" s="228"/>
      <c r="F95" s="227"/>
      <c r="G95" s="227"/>
      <c r="H95" s="229"/>
      <c r="I95" s="229"/>
      <c r="J95" s="229"/>
      <c r="K95" s="188"/>
      <c r="L95" s="188"/>
    </row>
    <row r="96" spans="2:12" x14ac:dyDescent="0.3">
      <c r="B96" s="239"/>
      <c r="C96" s="227"/>
      <c r="D96" s="227"/>
      <c r="E96" s="228"/>
      <c r="F96" s="227"/>
      <c r="G96" s="227"/>
      <c r="H96" s="229"/>
      <c r="I96" s="229"/>
      <c r="J96" s="229"/>
      <c r="K96" s="188"/>
      <c r="L96" s="188"/>
    </row>
    <row r="97" spans="2:12" x14ac:dyDescent="0.3">
      <c r="B97" s="230"/>
      <c r="C97" s="227"/>
      <c r="D97" s="227"/>
      <c r="E97" s="228"/>
      <c r="F97" s="227"/>
      <c r="G97" s="227"/>
      <c r="H97" s="229"/>
      <c r="I97" s="229"/>
      <c r="J97" s="229"/>
      <c r="K97" s="188"/>
      <c r="L97" s="188"/>
    </row>
    <row r="98" spans="2:12" x14ac:dyDescent="0.3">
      <c r="B98" s="188"/>
      <c r="C98" s="240"/>
      <c r="D98" s="188"/>
      <c r="E98" s="188"/>
      <c r="F98" s="188"/>
      <c r="G98" s="227"/>
      <c r="H98" s="229"/>
      <c r="I98" s="229"/>
      <c r="J98" s="229"/>
      <c r="K98" s="188"/>
      <c r="L98" s="188"/>
    </row>
    <row r="99" spans="2:12" x14ac:dyDescent="0.3">
      <c r="B99" s="188"/>
      <c r="C99" s="188"/>
      <c r="D99" s="188"/>
      <c r="E99" s="188"/>
      <c r="F99" s="188"/>
      <c r="G99" s="227"/>
      <c r="H99" s="229"/>
      <c r="I99" s="229"/>
      <c r="J99" s="229"/>
      <c r="K99" s="188"/>
      <c r="L99" s="188"/>
    </row>
    <row r="100" spans="2:12" x14ac:dyDescent="0.3">
      <c r="B100" s="188"/>
      <c r="C100" s="188"/>
      <c r="D100" s="188"/>
      <c r="E100" s="188"/>
      <c r="F100" s="188"/>
      <c r="G100" s="227"/>
      <c r="H100" s="229"/>
      <c r="I100" s="229"/>
      <c r="J100" s="229"/>
      <c r="K100" s="188"/>
      <c r="L100" s="188"/>
    </row>
    <row r="101" spans="2:12" x14ac:dyDescent="0.3">
      <c r="B101" s="188"/>
      <c r="C101" s="188"/>
      <c r="D101" s="188"/>
      <c r="E101" s="188"/>
      <c r="F101" s="188"/>
      <c r="G101" s="227"/>
      <c r="H101" s="229"/>
      <c r="I101" s="229"/>
      <c r="J101" s="229"/>
      <c r="K101" s="188"/>
      <c r="L101" s="188"/>
    </row>
    <row r="102" spans="2:12" x14ac:dyDescent="0.3">
      <c r="B102" s="188"/>
      <c r="C102" s="188"/>
      <c r="D102" s="188"/>
      <c r="E102" s="188"/>
      <c r="F102" s="188"/>
      <c r="G102" s="227"/>
      <c r="H102" s="229"/>
      <c r="I102" s="229"/>
      <c r="J102" s="229"/>
      <c r="K102" s="188"/>
      <c r="L102" s="188"/>
    </row>
    <row r="103" spans="2:12" x14ac:dyDescent="0.3">
      <c r="B103" s="188"/>
      <c r="C103" s="188"/>
      <c r="D103" s="188"/>
      <c r="E103" s="188"/>
      <c r="F103" s="188"/>
      <c r="G103" s="227"/>
      <c r="H103" s="229"/>
      <c r="I103" s="229"/>
      <c r="J103" s="229"/>
      <c r="K103" s="188"/>
      <c r="L103" s="188"/>
    </row>
    <row r="104" spans="2:12" x14ac:dyDescent="0.3">
      <c r="B104" s="188"/>
      <c r="C104" s="188"/>
      <c r="D104" s="188"/>
      <c r="E104" s="188"/>
      <c r="F104" s="188"/>
      <c r="G104" s="227"/>
      <c r="H104" s="229"/>
      <c r="I104" s="229"/>
      <c r="J104" s="229"/>
      <c r="K104" s="188"/>
      <c r="L104" s="188"/>
    </row>
    <row r="105" spans="2:12" x14ac:dyDescent="0.3">
      <c r="B105" s="188"/>
      <c r="C105" s="188"/>
      <c r="D105" s="188"/>
      <c r="E105" s="188"/>
      <c r="F105" s="188"/>
      <c r="G105" s="227"/>
      <c r="H105" s="229"/>
      <c r="I105" s="229"/>
      <c r="J105" s="229"/>
      <c r="K105" s="188"/>
      <c r="L105" s="188"/>
    </row>
    <row r="106" spans="2:12" x14ac:dyDescent="0.3">
      <c r="B106" s="188"/>
      <c r="C106" s="188"/>
      <c r="D106" s="188"/>
      <c r="E106" s="188"/>
      <c r="F106" s="188"/>
      <c r="G106" s="227"/>
      <c r="H106" s="229"/>
      <c r="I106" s="229"/>
      <c r="J106" s="229"/>
      <c r="K106" s="188"/>
      <c r="L106" s="188"/>
    </row>
    <row r="107" spans="2:12" x14ac:dyDescent="0.3">
      <c r="B107" s="188"/>
      <c r="C107" s="188"/>
      <c r="D107" s="188"/>
      <c r="E107" s="188"/>
      <c r="F107" s="188"/>
      <c r="G107" s="227"/>
      <c r="H107" s="229"/>
      <c r="I107" s="229"/>
      <c r="J107" s="229"/>
      <c r="K107" s="188"/>
      <c r="L107" s="188"/>
    </row>
    <row r="108" spans="2:12" x14ac:dyDescent="0.3">
      <c r="B108" s="188"/>
      <c r="C108" s="188"/>
      <c r="D108" s="188"/>
      <c r="E108" s="188"/>
      <c r="F108" s="188"/>
      <c r="G108" s="227"/>
      <c r="H108" s="229"/>
      <c r="I108" s="229"/>
      <c r="J108" s="229"/>
      <c r="K108" s="188"/>
      <c r="L108" s="188"/>
    </row>
    <row r="109" spans="2:12" x14ac:dyDescent="0.3">
      <c r="B109" s="188"/>
      <c r="C109" s="188"/>
      <c r="D109" s="188"/>
      <c r="E109" s="188"/>
      <c r="F109" s="188"/>
      <c r="G109" s="227"/>
      <c r="H109" s="229"/>
      <c r="I109" s="229"/>
      <c r="J109" s="229"/>
      <c r="K109" s="188"/>
      <c r="L109" s="188"/>
    </row>
    <row r="110" spans="2:12" x14ac:dyDescent="0.3">
      <c r="B110" s="188"/>
      <c r="C110" s="188"/>
      <c r="D110" s="188"/>
      <c r="E110" s="188"/>
      <c r="F110" s="188"/>
      <c r="G110" s="227"/>
      <c r="H110" s="229"/>
      <c r="I110" s="229"/>
      <c r="J110" s="229"/>
      <c r="K110" s="188"/>
      <c r="L110" s="188"/>
    </row>
    <row r="111" spans="2:12" x14ac:dyDescent="0.3">
      <c r="B111" s="188"/>
      <c r="C111" s="188"/>
      <c r="D111" s="188"/>
      <c r="E111" s="188"/>
      <c r="F111" s="188"/>
      <c r="G111" s="227"/>
      <c r="H111" s="229"/>
      <c r="I111" s="229"/>
      <c r="J111" s="229"/>
      <c r="K111" s="188"/>
      <c r="L111" s="188"/>
    </row>
    <row r="112" spans="2:12" x14ac:dyDescent="0.3">
      <c r="B112" s="188"/>
      <c r="C112" s="188"/>
      <c r="D112" s="188"/>
      <c r="E112" s="188"/>
      <c r="F112" s="188"/>
      <c r="G112" s="227"/>
      <c r="H112" s="229"/>
      <c r="I112" s="229"/>
      <c r="J112" s="229"/>
      <c r="K112" s="188"/>
      <c r="L112" s="188"/>
    </row>
    <row r="113" spans="2:12" x14ac:dyDescent="0.3">
      <c r="B113" s="188"/>
      <c r="C113" s="188"/>
      <c r="D113" s="188"/>
      <c r="E113" s="188"/>
      <c r="F113" s="188"/>
      <c r="G113" s="227"/>
      <c r="H113" s="229"/>
      <c r="I113" s="229"/>
      <c r="J113" s="229"/>
      <c r="K113" s="188"/>
      <c r="L113" s="188"/>
    </row>
    <row r="114" spans="2:12" x14ac:dyDescent="0.3">
      <c r="B114" s="188"/>
      <c r="C114" s="188"/>
      <c r="D114" s="188"/>
      <c r="E114" s="188"/>
      <c r="F114" s="188"/>
      <c r="G114" s="227"/>
      <c r="H114" s="229"/>
      <c r="I114" s="229"/>
      <c r="J114" s="229"/>
      <c r="K114" s="188"/>
      <c r="L114" s="188"/>
    </row>
    <row r="115" spans="2:12" x14ac:dyDescent="0.3">
      <c r="B115" s="188"/>
      <c r="C115" s="188"/>
      <c r="D115" s="188"/>
      <c r="E115" s="188"/>
      <c r="F115" s="188"/>
      <c r="G115" s="227"/>
      <c r="H115" s="229"/>
      <c r="I115" s="229"/>
      <c r="J115" s="229"/>
      <c r="K115" s="188"/>
      <c r="L115" s="188"/>
    </row>
    <row r="116" spans="2:12" x14ac:dyDescent="0.3">
      <c r="B116" s="188"/>
      <c r="C116" s="188"/>
      <c r="D116" s="188"/>
      <c r="E116" s="188"/>
      <c r="F116" s="188"/>
      <c r="G116" s="227"/>
      <c r="H116" s="229"/>
      <c r="I116" s="229"/>
      <c r="J116" s="229"/>
      <c r="K116" s="188"/>
      <c r="L116" s="188"/>
    </row>
    <row r="117" spans="2:12" x14ac:dyDescent="0.3">
      <c r="B117" s="188"/>
      <c r="C117" s="188"/>
      <c r="D117" s="188"/>
      <c r="E117" s="188"/>
      <c r="F117" s="188"/>
      <c r="G117" s="227"/>
      <c r="H117" s="229"/>
      <c r="I117" s="229"/>
      <c r="J117" s="229"/>
      <c r="K117" s="188"/>
      <c r="L117" s="188"/>
    </row>
    <row r="118" spans="2:12" x14ac:dyDescent="0.3">
      <c r="B118" s="188"/>
      <c r="C118" s="188"/>
      <c r="D118" s="188"/>
      <c r="E118" s="188"/>
      <c r="F118" s="188"/>
      <c r="G118" s="227"/>
      <c r="H118" s="229"/>
      <c r="I118" s="229"/>
      <c r="J118" s="229"/>
      <c r="K118" s="188"/>
      <c r="L118" s="188"/>
    </row>
    <row r="119" spans="2:12" x14ac:dyDescent="0.3">
      <c r="B119" s="188"/>
      <c r="C119" s="188"/>
      <c r="D119" s="188"/>
      <c r="E119" s="188"/>
      <c r="F119" s="188"/>
      <c r="G119" s="227"/>
      <c r="H119" s="229"/>
      <c r="I119" s="229"/>
      <c r="J119" s="229"/>
      <c r="K119" s="188"/>
      <c r="L119" s="188"/>
    </row>
    <row r="120" spans="2:12" x14ac:dyDescent="0.3">
      <c r="B120" s="188"/>
      <c r="C120" s="188"/>
      <c r="D120" s="188"/>
      <c r="E120" s="188"/>
      <c r="F120" s="188"/>
      <c r="G120" s="227"/>
      <c r="H120" s="229"/>
      <c r="I120" s="229"/>
      <c r="J120" s="229"/>
      <c r="K120" s="188"/>
      <c r="L120" s="188"/>
    </row>
    <row r="121" spans="2:12" x14ac:dyDescent="0.3">
      <c r="B121" s="188"/>
      <c r="C121" s="188"/>
      <c r="D121" s="188"/>
      <c r="E121" s="188"/>
      <c r="F121" s="188"/>
      <c r="G121" s="227"/>
      <c r="H121" s="229"/>
      <c r="I121" s="229"/>
      <c r="J121" s="229"/>
      <c r="K121" s="188"/>
      <c r="L121" s="188"/>
    </row>
    <row r="122" spans="2:12" x14ac:dyDescent="0.3">
      <c r="B122" s="188"/>
      <c r="C122" s="188"/>
      <c r="D122" s="188"/>
      <c r="E122" s="188"/>
      <c r="F122" s="188"/>
      <c r="G122" s="227"/>
      <c r="H122" s="229"/>
      <c r="I122" s="229"/>
      <c r="J122" s="229"/>
      <c r="K122" s="188"/>
      <c r="L122" s="188"/>
    </row>
    <row r="123" spans="2:12" x14ac:dyDescent="0.3">
      <c r="B123" s="188"/>
      <c r="C123" s="188"/>
      <c r="D123" s="188"/>
      <c r="E123" s="188"/>
      <c r="F123" s="188"/>
      <c r="G123" s="227"/>
      <c r="H123" s="229"/>
      <c r="I123" s="229"/>
      <c r="J123" s="229"/>
      <c r="K123" s="188"/>
      <c r="L123" s="188"/>
    </row>
    <row r="124" spans="2:12" x14ac:dyDescent="0.3">
      <c r="B124" s="188"/>
      <c r="C124" s="188"/>
      <c r="D124" s="188"/>
      <c r="E124" s="188"/>
      <c r="F124" s="188"/>
      <c r="G124" s="227"/>
      <c r="H124" s="229"/>
      <c r="I124" s="229"/>
      <c r="J124" s="229"/>
      <c r="K124" s="188"/>
      <c r="L124" s="188"/>
    </row>
    <row r="125" spans="2:12" x14ac:dyDescent="0.3">
      <c r="B125" s="188"/>
      <c r="C125" s="188"/>
      <c r="D125" s="188"/>
      <c r="E125" s="188"/>
      <c r="F125" s="188"/>
      <c r="G125" s="227"/>
      <c r="H125" s="229"/>
      <c r="I125" s="229"/>
      <c r="J125" s="229"/>
      <c r="K125" s="188"/>
      <c r="L125" s="188"/>
    </row>
    <row r="126" spans="2:12" x14ac:dyDescent="0.3">
      <c r="B126" s="188"/>
      <c r="C126" s="188"/>
      <c r="D126" s="188"/>
      <c r="E126" s="188"/>
      <c r="F126" s="188"/>
      <c r="G126" s="227"/>
      <c r="H126" s="229"/>
      <c r="I126" s="229"/>
      <c r="J126" s="229"/>
      <c r="K126" s="188"/>
      <c r="L126" s="188"/>
    </row>
    <row r="127" spans="2:12" x14ac:dyDescent="0.3">
      <c r="B127" s="188"/>
      <c r="C127" s="188"/>
      <c r="D127" s="188"/>
      <c r="E127" s="188"/>
      <c r="F127" s="188"/>
      <c r="G127" s="227"/>
      <c r="H127" s="229"/>
      <c r="I127" s="229"/>
      <c r="J127" s="229"/>
      <c r="K127" s="188"/>
      <c r="L127" s="188"/>
    </row>
    <row r="128" spans="2:12" x14ac:dyDescent="0.3">
      <c r="B128" s="188"/>
      <c r="C128" s="188"/>
      <c r="D128" s="188"/>
      <c r="E128" s="188"/>
      <c r="F128" s="188"/>
      <c r="G128" s="227"/>
      <c r="H128" s="229"/>
      <c r="I128" s="229"/>
      <c r="J128" s="229"/>
      <c r="K128" s="188"/>
      <c r="L128" s="188"/>
    </row>
    <row r="129" spans="2:12" x14ac:dyDescent="0.3">
      <c r="B129" s="188"/>
      <c r="C129" s="188"/>
      <c r="D129" s="188"/>
      <c r="E129" s="188"/>
      <c r="F129" s="188"/>
      <c r="G129" s="227"/>
      <c r="H129" s="229"/>
      <c r="I129" s="229"/>
      <c r="J129" s="229"/>
      <c r="K129" s="188"/>
      <c r="L129" s="188"/>
    </row>
    <row r="130" spans="2:12" x14ac:dyDescent="0.3">
      <c r="B130" s="188"/>
      <c r="C130" s="188"/>
      <c r="D130" s="188"/>
      <c r="E130" s="188"/>
      <c r="F130" s="188"/>
      <c r="G130" s="227"/>
      <c r="H130" s="229"/>
      <c r="I130" s="229"/>
      <c r="J130" s="229"/>
      <c r="K130" s="188"/>
      <c r="L130" s="188"/>
    </row>
    <row r="131" spans="2:12" x14ac:dyDescent="0.3">
      <c r="B131" s="188"/>
      <c r="C131" s="188"/>
      <c r="D131" s="188"/>
      <c r="E131" s="188"/>
      <c r="F131" s="188"/>
      <c r="G131" s="227"/>
      <c r="H131" s="229"/>
      <c r="I131" s="229"/>
      <c r="J131" s="229"/>
      <c r="K131" s="188"/>
      <c r="L131" s="188"/>
    </row>
    <row r="132" spans="2:12" x14ac:dyDescent="0.3">
      <c r="B132" s="188"/>
      <c r="C132" s="188"/>
      <c r="D132" s="188"/>
      <c r="E132" s="188"/>
      <c r="F132" s="188"/>
      <c r="G132" s="227"/>
      <c r="H132" s="229"/>
      <c r="I132" s="229"/>
      <c r="J132" s="229"/>
      <c r="K132" s="188"/>
      <c r="L132" s="188"/>
    </row>
    <row r="133" spans="2:12" x14ac:dyDescent="0.3">
      <c r="B133" s="188"/>
      <c r="C133" s="188"/>
      <c r="D133" s="188"/>
      <c r="E133" s="188"/>
      <c r="F133" s="188"/>
      <c r="G133" s="227"/>
      <c r="H133" s="229"/>
      <c r="I133" s="229"/>
      <c r="J133" s="229"/>
      <c r="K133" s="188"/>
      <c r="L133" s="188"/>
    </row>
    <row r="134" spans="2:12" x14ac:dyDescent="0.3">
      <c r="B134" s="188"/>
      <c r="C134" s="188"/>
      <c r="D134" s="188"/>
      <c r="E134" s="188"/>
      <c r="F134" s="188"/>
      <c r="G134" s="227"/>
      <c r="H134" s="229"/>
      <c r="I134" s="229"/>
      <c r="J134" s="229"/>
      <c r="K134" s="188"/>
      <c r="L134" s="188"/>
    </row>
    <row r="135" spans="2:12" x14ac:dyDescent="0.3">
      <c r="B135" s="188"/>
      <c r="C135" s="188"/>
      <c r="D135" s="188"/>
      <c r="E135" s="188"/>
      <c r="F135" s="188"/>
      <c r="G135" s="227"/>
      <c r="H135" s="229"/>
      <c r="I135" s="229"/>
      <c r="J135" s="229"/>
      <c r="K135" s="188"/>
      <c r="L135" s="188"/>
    </row>
    <row r="136" spans="2:12" x14ac:dyDescent="0.3">
      <c r="B136" s="239"/>
      <c r="C136" s="227"/>
      <c r="D136" s="227"/>
      <c r="E136" s="228"/>
      <c r="F136" s="227"/>
      <c r="G136" s="227"/>
      <c r="H136" s="229"/>
      <c r="I136" s="229"/>
      <c r="J136" s="229"/>
      <c r="K136" s="188"/>
      <c r="L136" s="188"/>
    </row>
    <row r="137" spans="2:12" x14ac:dyDescent="0.3">
      <c r="B137" s="226"/>
      <c r="C137" s="227"/>
      <c r="D137" s="227"/>
      <c r="E137" s="228"/>
      <c r="F137" s="227"/>
      <c r="G137" s="227"/>
      <c r="H137" s="229"/>
      <c r="I137" s="229"/>
      <c r="J137" s="229"/>
      <c r="K137" s="188"/>
      <c r="L137" s="188"/>
    </row>
    <row r="138" spans="2:12" x14ac:dyDescent="0.3">
      <c r="B138" s="241"/>
      <c r="C138" s="227"/>
      <c r="D138" s="227"/>
      <c r="E138" s="228"/>
      <c r="F138" s="227"/>
      <c r="G138" s="227"/>
      <c r="H138" s="229"/>
      <c r="I138" s="229"/>
      <c r="J138" s="229"/>
      <c r="K138" s="188"/>
      <c r="L138" s="188"/>
    </row>
    <row r="139" spans="2:12" x14ac:dyDescent="0.3">
      <c r="B139" s="230"/>
      <c r="C139" s="227"/>
      <c r="D139" s="227"/>
      <c r="E139" s="228"/>
      <c r="F139" s="227"/>
      <c r="G139" s="227"/>
      <c r="H139" s="229"/>
      <c r="I139" s="229"/>
      <c r="J139" s="229"/>
      <c r="K139" s="188"/>
      <c r="L139" s="188"/>
    </row>
    <row r="140" spans="2:12" x14ac:dyDescent="0.3">
      <c r="B140" s="188"/>
      <c r="C140" s="188"/>
      <c r="D140" s="188"/>
      <c r="E140" s="188"/>
      <c r="F140" s="188"/>
      <c r="G140" s="188"/>
      <c r="H140" s="188"/>
      <c r="I140" s="188"/>
      <c r="J140" s="229"/>
      <c r="K140" s="188"/>
      <c r="L140" s="188"/>
    </row>
    <row r="141" spans="2:12" x14ac:dyDescent="0.3">
      <c r="B141" s="188"/>
      <c r="C141" s="188"/>
      <c r="D141" s="188"/>
      <c r="E141" s="188"/>
      <c r="F141" s="188"/>
      <c r="G141" s="188"/>
      <c r="H141" s="188"/>
      <c r="I141" s="188"/>
      <c r="J141" s="229"/>
      <c r="K141" s="188"/>
      <c r="L141" s="188"/>
    </row>
    <row r="142" spans="2:12" x14ac:dyDescent="0.3">
      <c r="B142" s="188"/>
      <c r="C142" s="188"/>
      <c r="D142" s="188"/>
      <c r="E142" s="188"/>
      <c r="F142" s="188"/>
      <c r="G142" s="188"/>
      <c r="H142" s="188"/>
      <c r="I142" s="188"/>
      <c r="J142" s="229"/>
      <c r="K142" s="188"/>
      <c r="L142" s="188"/>
    </row>
    <row r="143" spans="2:12" x14ac:dyDescent="0.3">
      <c r="B143" s="188"/>
      <c r="C143" s="188"/>
      <c r="D143" s="188"/>
      <c r="E143" s="188"/>
      <c r="F143" s="188"/>
      <c r="G143" s="188"/>
      <c r="H143" s="188"/>
      <c r="I143" s="188"/>
      <c r="J143" s="229"/>
      <c r="K143" s="188"/>
      <c r="L143" s="188"/>
    </row>
    <row r="144" spans="2:12" x14ac:dyDescent="0.3">
      <c r="B144" s="188"/>
      <c r="C144" s="188"/>
      <c r="D144" s="188"/>
      <c r="E144" s="188"/>
      <c r="F144" s="188"/>
      <c r="G144" s="188"/>
      <c r="H144" s="188"/>
      <c r="I144" s="188"/>
      <c r="J144" s="229"/>
      <c r="K144" s="188"/>
      <c r="L144" s="188"/>
    </row>
    <row r="145" spans="2:12" ht="18" customHeight="1" x14ac:dyDescent="0.3">
      <c r="B145" s="188"/>
      <c r="C145" s="188"/>
      <c r="D145" s="188"/>
      <c r="E145" s="188"/>
      <c r="F145" s="188"/>
      <c r="G145" s="188"/>
      <c r="H145" s="188"/>
      <c r="I145" s="188"/>
      <c r="J145" s="229"/>
      <c r="K145" s="188"/>
      <c r="L145" s="188"/>
    </row>
    <row r="146" spans="2:12" ht="17.45" customHeight="1" x14ac:dyDescent="0.3">
      <c r="B146" s="188"/>
      <c r="C146" s="188"/>
      <c r="D146" s="188"/>
      <c r="E146" s="188"/>
      <c r="F146" s="188"/>
      <c r="G146" s="188"/>
      <c r="H146" s="188"/>
      <c r="I146" s="188"/>
      <c r="J146" s="229"/>
      <c r="K146" s="188"/>
      <c r="L146" s="188"/>
    </row>
    <row r="147" spans="2:12" x14ac:dyDescent="0.3">
      <c r="B147" s="188"/>
      <c r="C147" s="188"/>
      <c r="D147" s="188"/>
      <c r="E147" s="188"/>
      <c r="F147" s="188"/>
      <c r="G147" s="188"/>
      <c r="H147" s="188"/>
      <c r="I147" s="188"/>
      <c r="J147" s="229"/>
      <c r="K147" s="188"/>
      <c r="L147" s="188"/>
    </row>
    <row r="148" spans="2:12" ht="31.9" customHeight="1" x14ac:dyDescent="0.3">
      <c r="B148" s="188"/>
      <c r="C148" s="188"/>
      <c r="D148" s="188"/>
      <c r="E148" s="188"/>
      <c r="F148" s="188"/>
      <c r="G148" s="188"/>
      <c r="H148" s="188"/>
      <c r="I148" s="188"/>
      <c r="J148" s="229"/>
      <c r="K148" s="188"/>
      <c r="L148" s="188"/>
    </row>
    <row r="149" spans="2:12" ht="31.9" customHeight="1" x14ac:dyDescent="0.3">
      <c r="B149" s="188"/>
      <c r="C149" s="188"/>
      <c r="D149" s="188"/>
      <c r="E149" s="188"/>
      <c r="F149" s="188"/>
      <c r="G149" s="188"/>
      <c r="H149" s="188"/>
      <c r="I149" s="188"/>
      <c r="J149" s="229"/>
      <c r="K149" s="188"/>
      <c r="L149" s="188"/>
    </row>
    <row r="150" spans="2:12" ht="31.9" customHeight="1" x14ac:dyDescent="0.3">
      <c r="B150" s="188"/>
      <c r="C150" s="188"/>
      <c r="D150" s="188"/>
      <c r="E150" s="188"/>
      <c r="F150" s="188"/>
      <c r="G150" s="188"/>
      <c r="H150" s="188"/>
      <c r="I150" s="188"/>
      <c r="J150" s="229"/>
      <c r="K150" s="188"/>
      <c r="L150" s="188"/>
    </row>
    <row r="151" spans="2:12" ht="31.9" customHeight="1" x14ac:dyDescent="0.3">
      <c r="B151" s="188"/>
      <c r="C151" s="188"/>
      <c r="D151" s="188"/>
      <c r="E151" s="188"/>
      <c r="F151" s="188"/>
      <c r="G151" s="188"/>
      <c r="H151" s="188"/>
      <c r="I151" s="188"/>
      <c r="J151" s="229"/>
      <c r="K151" s="188"/>
      <c r="L151" s="188"/>
    </row>
    <row r="152" spans="2:12" ht="31.9" customHeight="1" x14ac:dyDescent="0.3">
      <c r="B152" s="188"/>
      <c r="C152" s="188"/>
      <c r="D152" s="188"/>
      <c r="E152" s="188"/>
      <c r="F152" s="188"/>
      <c r="G152" s="188"/>
      <c r="H152" s="188"/>
      <c r="I152" s="188"/>
      <c r="J152" s="229"/>
      <c r="K152" s="188"/>
      <c r="L152" s="188"/>
    </row>
    <row r="153" spans="2:12" ht="31.9" customHeight="1" x14ac:dyDescent="0.3">
      <c r="B153" s="188"/>
      <c r="C153" s="188"/>
      <c r="D153" s="188"/>
      <c r="E153" s="188"/>
      <c r="F153" s="188"/>
      <c r="G153" s="188"/>
      <c r="H153" s="188"/>
      <c r="I153" s="188"/>
      <c r="J153" s="229"/>
      <c r="K153" s="188"/>
      <c r="L153" s="188"/>
    </row>
    <row r="154" spans="2:12" x14ac:dyDescent="0.3">
      <c r="B154" s="226"/>
      <c r="C154" s="227"/>
      <c r="D154" s="227"/>
      <c r="E154" s="228"/>
      <c r="F154" s="227"/>
      <c r="G154" s="227"/>
      <c r="H154" s="242"/>
      <c r="I154" s="229"/>
      <c r="J154" s="229"/>
      <c r="K154" s="188"/>
      <c r="L154" s="188"/>
    </row>
    <row r="155" spans="2:12" x14ac:dyDescent="0.3">
      <c r="B155" s="226"/>
      <c r="C155" s="227"/>
      <c r="D155" s="227"/>
      <c r="E155" s="228"/>
      <c r="F155" s="227"/>
      <c r="G155" s="227"/>
      <c r="H155" s="229"/>
      <c r="I155" s="229"/>
      <c r="J155" s="229"/>
      <c r="K155" s="188"/>
      <c r="L155" s="188"/>
    </row>
    <row r="156" spans="2:12" x14ac:dyDescent="0.3">
      <c r="B156" s="226"/>
      <c r="C156" s="227"/>
      <c r="D156" s="227"/>
      <c r="E156" s="228"/>
      <c r="F156" s="227"/>
      <c r="G156" s="227"/>
      <c r="H156" s="229"/>
      <c r="I156" s="229"/>
      <c r="J156" s="229"/>
      <c r="K156" s="188"/>
      <c r="L156" s="188"/>
    </row>
    <row r="157" spans="2:12" x14ac:dyDescent="0.3">
      <c r="B157" s="226"/>
      <c r="C157" s="227"/>
      <c r="D157" s="227"/>
      <c r="E157" s="228"/>
      <c r="F157" s="227"/>
      <c r="G157" s="227"/>
      <c r="H157" s="229"/>
      <c r="I157" s="229"/>
      <c r="J157" s="229"/>
      <c r="K157" s="188"/>
      <c r="L157" s="188"/>
    </row>
    <row r="158" spans="2:12" x14ac:dyDescent="0.3">
      <c r="B158" s="226"/>
      <c r="C158" s="227"/>
      <c r="D158" s="227"/>
      <c r="E158" s="228"/>
      <c r="F158" s="227"/>
      <c r="G158" s="227"/>
      <c r="H158" s="229"/>
      <c r="I158" s="229"/>
      <c r="J158" s="229"/>
      <c r="K158" s="188"/>
      <c r="L158" s="188"/>
    </row>
    <row r="159" spans="2:12" x14ac:dyDescent="0.3">
      <c r="B159" s="226"/>
      <c r="C159" s="227"/>
      <c r="D159" s="227"/>
      <c r="E159" s="228"/>
      <c r="F159" s="227"/>
      <c r="G159" s="227"/>
      <c r="H159" s="229"/>
      <c r="I159" s="229"/>
      <c r="J159" s="229"/>
      <c r="K159" s="188"/>
      <c r="L159" s="188"/>
    </row>
    <row r="160" spans="2:12" x14ac:dyDescent="0.3">
      <c r="B160" s="226"/>
      <c r="C160" s="227"/>
      <c r="D160" s="227"/>
      <c r="E160" s="228"/>
      <c r="F160" s="227"/>
      <c r="G160" s="227"/>
      <c r="H160" s="229"/>
      <c r="I160" s="229"/>
      <c r="J160" s="229"/>
      <c r="K160" s="188"/>
      <c r="L160" s="188"/>
    </row>
  </sheetData>
  <mergeCells count="17">
    <mergeCell ref="C88:C89"/>
    <mergeCell ref="B5:G5"/>
    <mergeCell ref="D88:D89"/>
    <mergeCell ref="B1:G4"/>
    <mergeCell ref="B6:G6"/>
    <mergeCell ref="B93:D93"/>
    <mergeCell ref="B7:H7"/>
    <mergeCell ref="B9:B10"/>
    <mergeCell ref="C9:C10"/>
    <mergeCell ref="D9:D10"/>
    <mergeCell ref="E9:E10"/>
    <mergeCell ref="F9:F10"/>
    <mergeCell ref="G9:G10"/>
    <mergeCell ref="E88:E89"/>
    <mergeCell ref="F88:F89"/>
    <mergeCell ref="G88:G89"/>
    <mergeCell ref="B88:B89"/>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6" max="6" man="1"/>
  </rowBreaks>
  <colBreaks count="1" manualBreakCount="1">
    <brk id="7" max="1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G93"/>
  <sheetViews>
    <sheetView showGridLines="0" topLeftCell="A74" zoomScale="130" zoomScaleNormal="130" workbookViewId="0">
      <selection activeCell="C88" sqref="C88"/>
    </sheetView>
  </sheetViews>
  <sheetFormatPr baseColWidth="10" defaultColWidth="11.42578125" defaultRowHeight="12" x14ac:dyDescent="0.2"/>
  <cols>
    <col min="1" max="1" width="2.42578125" style="184" customWidth="1"/>
    <col min="2" max="2" width="57.7109375" style="184" customWidth="1"/>
    <col min="3" max="4" width="18" style="243" customWidth="1"/>
    <col min="5" max="5" width="11.42578125" style="184"/>
    <col min="6" max="6" width="12.7109375" style="184" bestFit="1" customWidth="1"/>
    <col min="7" max="16384" width="11.42578125" style="184"/>
  </cols>
  <sheetData>
    <row r="1" spans="2:7" x14ac:dyDescent="0.2">
      <c r="B1" s="547" t="str">
        <f>+BALANCE!B1</f>
        <v>UENO CASA DE BOLSA S.A</v>
      </c>
      <c r="C1" s="547"/>
      <c r="D1" s="547"/>
    </row>
    <row r="2" spans="2:7" x14ac:dyDescent="0.2">
      <c r="B2" s="547"/>
      <c r="C2" s="547"/>
      <c r="D2" s="547"/>
    </row>
    <row r="3" spans="2:7" x14ac:dyDescent="0.2">
      <c r="B3" s="547"/>
      <c r="C3" s="547"/>
      <c r="D3" s="547"/>
    </row>
    <row r="4" spans="2:7" x14ac:dyDescent="0.2">
      <c r="B4" s="549" t="s">
        <v>56</v>
      </c>
      <c r="C4" s="549"/>
      <c r="D4" s="549"/>
    </row>
    <row r="5" spans="2:7" x14ac:dyDescent="0.2">
      <c r="B5" s="549" t="s">
        <v>418</v>
      </c>
      <c r="C5" s="549"/>
      <c r="D5" s="549"/>
    </row>
    <row r="6" spans="2:7" x14ac:dyDescent="0.2">
      <c r="B6" s="548" t="s">
        <v>992</v>
      </c>
      <c r="C6" s="548"/>
      <c r="D6" s="548"/>
    </row>
    <row r="7" spans="2:7" x14ac:dyDescent="0.2">
      <c r="B7" s="246"/>
      <c r="C7" s="247"/>
      <c r="D7" s="247"/>
    </row>
    <row r="8" spans="2:7" x14ac:dyDescent="0.2">
      <c r="B8" s="248"/>
      <c r="C8" s="249"/>
      <c r="D8" s="249"/>
    </row>
    <row r="9" spans="2:7" ht="12.75" thickBot="1" x14ac:dyDescent="0.25">
      <c r="B9" s="250" t="s">
        <v>365</v>
      </c>
      <c r="C9" s="249"/>
      <c r="D9" s="249"/>
    </row>
    <row r="10" spans="2:7" x14ac:dyDescent="0.2">
      <c r="B10" s="545"/>
      <c r="C10" s="541" t="s">
        <v>91</v>
      </c>
      <c r="D10" s="543" t="s">
        <v>203</v>
      </c>
    </row>
    <row r="11" spans="2:7" ht="12.75" thickBot="1" x14ac:dyDescent="0.25">
      <c r="B11" s="546"/>
      <c r="C11" s="542"/>
      <c r="D11" s="544"/>
    </row>
    <row r="12" spans="2:7" x14ac:dyDescent="0.2">
      <c r="B12" s="324" t="s">
        <v>57</v>
      </c>
      <c r="C12" s="322">
        <v>2892592116</v>
      </c>
      <c r="D12" s="372">
        <f>SUM(D14:D32)</f>
        <v>3504022420</v>
      </c>
      <c r="F12" s="185"/>
      <c r="G12" s="185"/>
    </row>
    <row r="13" spans="2:7" x14ac:dyDescent="0.2">
      <c r="B13" s="253" t="s">
        <v>58</v>
      </c>
      <c r="C13" s="182"/>
      <c r="D13" s="183"/>
    </row>
    <row r="14" spans="2:7" x14ac:dyDescent="0.2">
      <c r="B14" s="181" t="s">
        <v>59</v>
      </c>
      <c r="C14" s="182"/>
      <c r="D14" s="183"/>
    </row>
    <row r="15" spans="2:7" x14ac:dyDescent="0.2">
      <c r="B15" s="181" t="s">
        <v>60</v>
      </c>
      <c r="C15" s="182">
        <v>489078009</v>
      </c>
      <c r="D15" s="183">
        <v>0</v>
      </c>
    </row>
    <row r="16" spans="2:7" x14ac:dyDescent="0.2">
      <c r="B16" s="181"/>
      <c r="C16" s="182"/>
      <c r="D16" s="183"/>
    </row>
    <row r="17" spans="2:6" x14ac:dyDescent="0.2">
      <c r="B17" s="253" t="s">
        <v>61</v>
      </c>
      <c r="C17" s="182"/>
      <c r="D17" s="183"/>
    </row>
    <row r="18" spans="2:6" x14ac:dyDescent="0.2">
      <c r="B18" s="181" t="s">
        <v>59</v>
      </c>
      <c r="C18" s="182">
        <v>1674226985</v>
      </c>
      <c r="D18" s="183">
        <v>0</v>
      </c>
    </row>
    <row r="19" spans="2:6" x14ac:dyDescent="0.2">
      <c r="B19" s="181" t="s">
        <v>60</v>
      </c>
      <c r="C19" s="182">
        <v>6721539</v>
      </c>
      <c r="D19" s="183">
        <v>0</v>
      </c>
    </row>
    <row r="20" spans="2:6" x14ac:dyDescent="0.2">
      <c r="B20" s="181"/>
      <c r="C20" s="182"/>
      <c r="D20" s="183"/>
    </row>
    <row r="21" spans="2:6" x14ac:dyDescent="0.2">
      <c r="B21" s="253" t="s">
        <v>62</v>
      </c>
      <c r="C21" s="182"/>
      <c r="D21" s="183"/>
    </row>
    <row r="22" spans="2:6" x14ac:dyDescent="0.2">
      <c r="B22" s="181" t="s">
        <v>63</v>
      </c>
      <c r="C22" s="182">
        <v>0</v>
      </c>
      <c r="D22" s="183">
        <v>0</v>
      </c>
    </row>
    <row r="23" spans="2:6" x14ac:dyDescent="0.2">
      <c r="B23" s="181" t="s">
        <v>64</v>
      </c>
      <c r="C23" s="182">
        <v>0</v>
      </c>
      <c r="D23" s="183">
        <v>0</v>
      </c>
    </row>
    <row r="24" spans="2:6" x14ac:dyDescent="0.2">
      <c r="B24" s="181" t="s">
        <v>65</v>
      </c>
      <c r="C24" s="182">
        <v>0</v>
      </c>
      <c r="D24" s="183">
        <v>0</v>
      </c>
    </row>
    <row r="25" spans="2:6" x14ac:dyDescent="0.2">
      <c r="B25" s="254" t="s">
        <v>344</v>
      </c>
      <c r="C25" s="182">
        <v>28425355</v>
      </c>
      <c r="D25" s="183">
        <v>0</v>
      </c>
    </row>
    <row r="26" spans="2:6" x14ac:dyDescent="0.2">
      <c r="B26" s="181" t="s">
        <v>413</v>
      </c>
      <c r="C26" s="182">
        <v>181818182</v>
      </c>
      <c r="D26" s="183">
        <v>66654050</v>
      </c>
    </row>
    <row r="27" spans="2:6" x14ac:dyDescent="0.2">
      <c r="B27" s="181" t="s">
        <v>280</v>
      </c>
      <c r="C27" s="182">
        <v>215328411</v>
      </c>
      <c r="D27" s="183">
        <v>462955201</v>
      </c>
      <c r="F27" s="185"/>
    </row>
    <row r="28" spans="2:6" x14ac:dyDescent="0.2">
      <c r="B28" s="181" t="s">
        <v>381</v>
      </c>
      <c r="C28" s="182">
        <v>107802128</v>
      </c>
      <c r="D28" s="183">
        <v>2972500000</v>
      </c>
    </row>
    <row r="29" spans="2:6" ht="24" x14ac:dyDescent="0.2">
      <c r="B29" s="181" t="s">
        <v>343</v>
      </c>
      <c r="C29" s="182">
        <v>0</v>
      </c>
      <c r="D29" s="183">
        <v>0</v>
      </c>
    </row>
    <row r="30" spans="2:6" x14ac:dyDescent="0.2">
      <c r="B30" s="181" t="s">
        <v>345</v>
      </c>
      <c r="C30" s="182">
        <v>0</v>
      </c>
      <c r="D30" s="183">
        <v>0</v>
      </c>
    </row>
    <row r="31" spans="2:6" x14ac:dyDescent="0.2">
      <c r="B31" s="181" t="s">
        <v>279</v>
      </c>
      <c r="C31" s="182">
        <v>0</v>
      </c>
      <c r="D31" s="183">
        <v>200621</v>
      </c>
    </row>
    <row r="32" spans="2:6" x14ac:dyDescent="0.2">
      <c r="B32" s="181" t="s">
        <v>275</v>
      </c>
      <c r="C32" s="182">
        <v>189191507</v>
      </c>
      <c r="D32" s="183">
        <v>1712548</v>
      </c>
      <c r="E32" s="185"/>
    </row>
    <row r="33" spans="2:5" x14ac:dyDescent="0.2">
      <c r="B33" s="181"/>
      <c r="D33" s="183"/>
    </row>
    <row r="34" spans="2:5" x14ac:dyDescent="0.2">
      <c r="B34" s="244"/>
      <c r="C34" s="182"/>
      <c r="D34" s="183"/>
    </row>
    <row r="35" spans="2:5" x14ac:dyDescent="0.2">
      <c r="B35" s="244" t="s">
        <v>278</v>
      </c>
      <c r="C35" s="323">
        <v>-229433468</v>
      </c>
      <c r="D35" s="252">
        <f>SUM(D36:D40)</f>
        <v>-2976031204</v>
      </c>
    </row>
    <row r="36" spans="2:5" x14ac:dyDescent="0.2">
      <c r="B36" s="245" t="s">
        <v>66</v>
      </c>
      <c r="C36" s="182">
        <v>-7575509</v>
      </c>
      <c r="D36" s="183">
        <v>0</v>
      </c>
    </row>
    <row r="37" spans="2:5" x14ac:dyDescent="0.2">
      <c r="B37" s="245" t="s">
        <v>382</v>
      </c>
      <c r="C37" s="182">
        <v>-65839131</v>
      </c>
      <c r="D37" s="183">
        <v>-3531204</v>
      </c>
    </row>
    <row r="38" spans="2:5" x14ac:dyDescent="0.2">
      <c r="B38" s="245" t="s">
        <v>390</v>
      </c>
      <c r="C38" s="182">
        <v>0</v>
      </c>
      <c r="D38" s="183">
        <v>-2972500000</v>
      </c>
    </row>
    <row r="39" spans="2:5" x14ac:dyDescent="0.2">
      <c r="B39" s="245" t="s">
        <v>190</v>
      </c>
      <c r="C39" s="182">
        <v>-29460724</v>
      </c>
      <c r="D39" s="183">
        <v>0</v>
      </c>
    </row>
    <row r="40" spans="2:5" x14ac:dyDescent="0.2">
      <c r="B40" s="245" t="s">
        <v>481</v>
      </c>
      <c r="C40" s="182">
        <v>-126558104</v>
      </c>
      <c r="D40" s="183"/>
    </row>
    <row r="41" spans="2:5" x14ac:dyDescent="0.2">
      <c r="B41" s="245"/>
      <c r="C41" s="182"/>
      <c r="D41" s="183"/>
    </row>
    <row r="42" spans="2:5" x14ac:dyDescent="0.2">
      <c r="B42" s="244" t="s">
        <v>67</v>
      </c>
      <c r="C42" s="182"/>
      <c r="D42" s="183"/>
    </row>
    <row r="43" spans="2:5" x14ac:dyDescent="0.2">
      <c r="B43" s="244" t="s">
        <v>276</v>
      </c>
      <c r="C43" s="182"/>
      <c r="D43" s="183"/>
    </row>
    <row r="44" spans="2:5" x14ac:dyDescent="0.2">
      <c r="B44" s="245" t="s">
        <v>68</v>
      </c>
      <c r="C44" s="182"/>
      <c r="D44" s="183"/>
    </row>
    <row r="45" spans="2:5" x14ac:dyDescent="0.2">
      <c r="B45" s="245" t="s">
        <v>69</v>
      </c>
      <c r="C45" s="182"/>
      <c r="D45" s="183"/>
    </row>
    <row r="46" spans="2:5" x14ac:dyDescent="0.2">
      <c r="B46" s="245" t="s">
        <v>294</v>
      </c>
      <c r="C46" s="182"/>
      <c r="D46" s="183"/>
    </row>
    <row r="47" spans="2:5" x14ac:dyDescent="0.2">
      <c r="B47" s="244" t="s">
        <v>277</v>
      </c>
      <c r="C47" s="323">
        <v>-1194050200</v>
      </c>
      <c r="D47" s="252">
        <f>SUM(D48:D63)</f>
        <v>-173545330</v>
      </c>
      <c r="E47" s="185"/>
    </row>
    <row r="48" spans="2:5" x14ac:dyDescent="0.2">
      <c r="B48" s="245" t="s">
        <v>71</v>
      </c>
      <c r="C48" s="182">
        <v>0</v>
      </c>
      <c r="D48" s="183">
        <v>0</v>
      </c>
    </row>
    <row r="49" spans="2:5" x14ac:dyDescent="0.2">
      <c r="B49" s="245" t="s">
        <v>404</v>
      </c>
      <c r="C49" s="182">
        <v>-349204397</v>
      </c>
      <c r="D49" s="183">
        <v>-32160000</v>
      </c>
    </row>
    <row r="50" spans="2:5" x14ac:dyDescent="0.2">
      <c r="B50" s="245" t="s">
        <v>405</v>
      </c>
      <c r="C50" s="182">
        <v>-29100365</v>
      </c>
      <c r="D50" s="183">
        <v>-2680000</v>
      </c>
    </row>
    <row r="51" spans="2:5" x14ac:dyDescent="0.2">
      <c r="B51" s="245" t="s">
        <v>406</v>
      </c>
      <c r="C51" s="182">
        <v>-57618732</v>
      </c>
      <c r="D51" s="183">
        <v>-5306400</v>
      </c>
    </row>
    <row r="52" spans="2:5" x14ac:dyDescent="0.2">
      <c r="B52" s="245" t="s">
        <v>72</v>
      </c>
      <c r="C52" s="182">
        <v>0</v>
      </c>
      <c r="D52" s="183">
        <v>0</v>
      </c>
    </row>
    <row r="53" spans="2:5" x14ac:dyDescent="0.2">
      <c r="B53" s="245" t="s">
        <v>175</v>
      </c>
      <c r="C53" s="182">
        <v>-630794656</v>
      </c>
      <c r="D53" s="183">
        <v>-81167289</v>
      </c>
    </row>
    <row r="54" spans="2:5" x14ac:dyDescent="0.2">
      <c r="B54" s="245" t="s">
        <v>970</v>
      </c>
      <c r="C54" s="182">
        <v>-9644416</v>
      </c>
      <c r="D54" s="183">
        <v>0</v>
      </c>
    </row>
    <row r="55" spans="2:5" x14ac:dyDescent="0.2">
      <c r="B55" s="245" t="s">
        <v>73</v>
      </c>
      <c r="C55" s="182">
        <v>0</v>
      </c>
      <c r="D55" s="183">
        <v>0</v>
      </c>
    </row>
    <row r="56" spans="2:5" x14ac:dyDescent="0.2">
      <c r="B56" s="245" t="s">
        <v>74</v>
      </c>
      <c r="C56" s="182">
        <v>0</v>
      </c>
      <c r="D56" s="183">
        <v>0</v>
      </c>
    </row>
    <row r="57" spans="2:5" x14ac:dyDescent="0.2">
      <c r="B57" s="245" t="s">
        <v>75</v>
      </c>
      <c r="C57" s="182">
        <v>0</v>
      </c>
      <c r="D57" s="183">
        <v>0</v>
      </c>
      <c r="E57" s="185"/>
    </row>
    <row r="58" spans="2:5" x14ac:dyDescent="0.2">
      <c r="B58" s="181" t="s">
        <v>76</v>
      </c>
      <c r="C58" s="182">
        <v>-82473712</v>
      </c>
      <c r="D58" s="183">
        <v>-14779367</v>
      </c>
    </row>
    <row r="59" spans="2:5" x14ac:dyDescent="0.2">
      <c r="B59" s="181" t="s">
        <v>494</v>
      </c>
      <c r="C59" s="182">
        <v>-35213922</v>
      </c>
      <c r="D59" s="183">
        <v>0</v>
      </c>
    </row>
    <row r="60" spans="2:5" x14ac:dyDescent="0.2">
      <c r="B60" s="181" t="s">
        <v>971</v>
      </c>
      <c r="C60" s="182">
        <v>0</v>
      </c>
      <c r="D60" s="183">
        <v>0</v>
      </c>
    </row>
    <row r="61" spans="2:5" x14ac:dyDescent="0.2">
      <c r="B61" s="181" t="s">
        <v>77</v>
      </c>
      <c r="C61" s="182">
        <v>0</v>
      </c>
      <c r="D61" s="183">
        <v>-390909</v>
      </c>
    </row>
    <row r="62" spans="2:5" x14ac:dyDescent="0.2">
      <c r="B62" s="254" t="s">
        <v>78</v>
      </c>
      <c r="C62" s="182">
        <v>0</v>
      </c>
      <c r="D62" s="183">
        <v>-37061365</v>
      </c>
    </row>
    <row r="63" spans="2:5" x14ac:dyDescent="0.2">
      <c r="B63" s="181" t="s">
        <v>514</v>
      </c>
      <c r="C63" s="182">
        <v>0</v>
      </c>
      <c r="D63" s="183">
        <v>0</v>
      </c>
    </row>
    <row r="64" spans="2:5" x14ac:dyDescent="0.2">
      <c r="B64" s="251" t="s">
        <v>79</v>
      </c>
      <c r="C64" s="323">
        <v>1469108448</v>
      </c>
      <c r="D64" s="252">
        <f>+D47+D35+D12+D43</f>
        <v>354445886</v>
      </c>
    </row>
    <row r="65" spans="2:6" x14ac:dyDescent="0.2">
      <c r="B65" s="251"/>
      <c r="C65" s="182"/>
      <c r="D65" s="183"/>
    </row>
    <row r="66" spans="2:6" x14ac:dyDescent="0.2">
      <c r="B66" s="251" t="s">
        <v>191</v>
      </c>
      <c r="C66" s="323"/>
      <c r="D66" s="183"/>
      <c r="F66" s="185"/>
    </row>
    <row r="67" spans="2:6" x14ac:dyDescent="0.2">
      <c r="B67" s="181" t="s">
        <v>383</v>
      </c>
      <c r="C67" s="182">
        <v>0</v>
      </c>
      <c r="D67" s="183">
        <f>+VLOOKUP(B67,[2]RESULTADO!$B$12:$C$82,2,0)</f>
        <v>0</v>
      </c>
      <c r="F67" s="185"/>
    </row>
    <row r="68" spans="2:6" x14ac:dyDescent="0.2">
      <c r="B68" s="181" t="s">
        <v>384</v>
      </c>
      <c r="C68" s="182">
        <v>0</v>
      </c>
      <c r="D68" s="183">
        <f>+VLOOKUP(B68,[2]RESULTADO!$B$12:$C$82,2,0)</f>
        <v>0</v>
      </c>
    </row>
    <row r="69" spans="2:6" x14ac:dyDescent="0.2">
      <c r="B69" s="251"/>
      <c r="C69" s="182"/>
      <c r="D69" s="183"/>
      <c r="F69" s="366"/>
    </row>
    <row r="70" spans="2:6" x14ac:dyDescent="0.2">
      <c r="B70" s="251" t="s">
        <v>467</v>
      </c>
      <c r="C70" s="323">
        <v>27850433</v>
      </c>
      <c r="D70" s="252">
        <f>+D71+D74</f>
        <v>-32102261</v>
      </c>
      <c r="F70" s="367"/>
    </row>
    <row r="71" spans="2:6" x14ac:dyDescent="0.2">
      <c r="B71" s="251" t="s">
        <v>80</v>
      </c>
      <c r="C71" s="182">
        <v>28788722</v>
      </c>
      <c r="D71" s="252">
        <f>+D72</f>
        <v>-3839538</v>
      </c>
    </row>
    <row r="72" spans="2:6" x14ac:dyDescent="0.2">
      <c r="B72" s="181" t="s">
        <v>330</v>
      </c>
      <c r="C72" s="182">
        <v>0</v>
      </c>
      <c r="D72" s="183">
        <v>-3839538</v>
      </c>
    </row>
    <row r="73" spans="2:6" x14ac:dyDescent="0.2">
      <c r="B73" s="181" t="s">
        <v>287</v>
      </c>
      <c r="C73" s="182">
        <v>28788722</v>
      </c>
      <c r="D73" s="183">
        <v>0</v>
      </c>
      <c r="E73" s="185"/>
    </row>
    <row r="74" spans="2:6" x14ac:dyDescent="0.2">
      <c r="B74" s="251" t="s">
        <v>81</v>
      </c>
      <c r="C74" s="323">
        <v>-938289</v>
      </c>
      <c r="D74" s="252">
        <f>SUM(D75:D76)</f>
        <v>-28262723</v>
      </c>
    </row>
    <row r="75" spans="2:6" x14ac:dyDescent="0.2">
      <c r="B75" s="181" t="s">
        <v>331</v>
      </c>
      <c r="C75" s="182">
        <v>-938289</v>
      </c>
      <c r="D75" s="183">
        <f>+VLOOKUP(B75,[2]RESULTADO!$B$12:$C$82,2,0)</f>
        <v>0</v>
      </c>
    </row>
    <row r="76" spans="2:6" x14ac:dyDescent="0.2">
      <c r="B76" s="181" t="s">
        <v>289</v>
      </c>
      <c r="C76" s="182">
        <v>0</v>
      </c>
      <c r="D76" s="183">
        <v>-28262723</v>
      </c>
    </row>
    <row r="77" spans="2:6" x14ac:dyDescent="0.2">
      <c r="B77" s="181"/>
      <c r="C77" s="182">
        <v>0</v>
      </c>
      <c r="D77" s="183"/>
    </row>
    <row r="78" spans="2:6" x14ac:dyDescent="0.2">
      <c r="B78" s="251" t="s">
        <v>465</v>
      </c>
      <c r="C78" s="182"/>
      <c r="D78" s="183"/>
    </row>
    <row r="79" spans="2:6" x14ac:dyDescent="0.2">
      <c r="B79" s="181" t="s">
        <v>82</v>
      </c>
      <c r="C79" s="182">
        <v>0</v>
      </c>
      <c r="D79" s="183">
        <v>2503461484</v>
      </c>
      <c r="F79" s="182"/>
    </row>
    <row r="80" spans="2:6" x14ac:dyDescent="0.2">
      <c r="B80" s="181" t="s">
        <v>83</v>
      </c>
      <c r="C80" s="182">
        <v>0</v>
      </c>
      <c r="D80" s="183">
        <v>-2503461484</v>
      </c>
      <c r="F80" s="182"/>
    </row>
    <row r="81" spans="2:6" x14ac:dyDescent="0.2">
      <c r="B81" s="251" t="s">
        <v>84</v>
      </c>
      <c r="C81" s="182">
        <v>0</v>
      </c>
      <c r="D81" s="183">
        <v>0</v>
      </c>
    </row>
    <row r="82" spans="2:6" x14ac:dyDescent="0.2">
      <c r="B82" s="255" t="s">
        <v>85</v>
      </c>
      <c r="C82" s="182">
        <v>0</v>
      </c>
      <c r="D82" s="183">
        <v>2503461484</v>
      </c>
    </row>
    <row r="83" spans="2:6" x14ac:dyDescent="0.2">
      <c r="B83" s="255" t="s">
        <v>86</v>
      </c>
      <c r="C83" s="182">
        <v>0</v>
      </c>
      <c r="D83" s="183">
        <v>-2503461484</v>
      </c>
    </row>
    <row r="84" spans="2:6" x14ac:dyDescent="0.2">
      <c r="B84" s="256" t="s">
        <v>87</v>
      </c>
      <c r="C84" s="325">
        <v>1496958881</v>
      </c>
      <c r="D84" s="353">
        <f>+D64+D70</f>
        <v>322343625</v>
      </c>
    </row>
    <row r="85" spans="2:6" x14ac:dyDescent="0.2">
      <c r="B85" s="257" t="s">
        <v>88</v>
      </c>
      <c r="C85" s="258">
        <v>-149695888</v>
      </c>
      <c r="D85" s="259">
        <v>0</v>
      </c>
    </row>
    <row r="86" spans="2:6" ht="12.75" thickBot="1" x14ac:dyDescent="0.25">
      <c r="B86" s="260" t="s">
        <v>89</v>
      </c>
      <c r="C86" s="261">
        <v>1347262993</v>
      </c>
      <c r="D86" s="354">
        <f>+D84+D85</f>
        <v>322343625</v>
      </c>
      <c r="E86" s="185"/>
      <c r="F86" s="185"/>
    </row>
    <row r="87" spans="2:6" x14ac:dyDescent="0.2">
      <c r="C87" s="263"/>
      <c r="D87" s="263"/>
      <c r="E87" s="185"/>
    </row>
    <row r="88" spans="2:6" x14ac:dyDescent="0.2">
      <c r="B88" s="262" t="s">
        <v>332</v>
      </c>
    </row>
    <row r="89" spans="2:6" x14ac:dyDescent="0.2">
      <c r="C89" s="263"/>
    </row>
    <row r="90" spans="2:6" x14ac:dyDescent="0.2">
      <c r="C90" s="263"/>
    </row>
    <row r="91" spans="2:6" x14ac:dyDescent="0.2">
      <c r="C91" s="263"/>
    </row>
    <row r="92" spans="2:6" x14ac:dyDescent="0.2">
      <c r="C92" s="263"/>
    </row>
    <row r="93" spans="2:6" x14ac:dyDescent="0.2">
      <c r="C93" s="263"/>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59FB-B666-4BB7-A180-641E8626926D}">
  <dimension ref="A1:D45"/>
  <sheetViews>
    <sheetView showGridLines="0" topLeftCell="A26" workbookViewId="0">
      <selection activeCell="A39" sqref="A39"/>
    </sheetView>
  </sheetViews>
  <sheetFormatPr baseColWidth="10" defaultColWidth="11.42578125" defaultRowHeight="15" x14ac:dyDescent="0.25"/>
  <cols>
    <col min="1" max="1" width="62" style="445" customWidth="1"/>
    <col min="2" max="2" width="20" style="445" customWidth="1"/>
    <col min="3" max="3" width="20.42578125" style="445" customWidth="1"/>
    <col min="4" max="4" width="11.7109375" style="443" bestFit="1" customWidth="1"/>
    <col min="5" max="16384" width="11.42578125" style="443"/>
  </cols>
  <sheetData>
    <row r="1" spans="1:4" x14ac:dyDescent="0.25">
      <c r="A1" s="551" t="s">
        <v>401</v>
      </c>
      <c r="B1" s="551"/>
      <c r="C1" s="551"/>
    </row>
    <row r="2" spans="1:4" x14ac:dyDescent="0.25">
      <c r="A2" s="551"/>
      <c r="B2" s="551"/>
      <c r="C2" s="551"/>
    </row>
    <row r="3" spans="1:4" x14ac:dyDescent="0.25">
      <c r="A3" s="552" t="s">
        <v>90</v>
      </c>
      <c r="B3" s="552"/>
      <c r="C3" s="552"/>
    </row>
    <row r="4" spans="1:4" x14ac:dyDescent="0.25">
      <c r="A4" s="553" t="s">
        <v>992</v>
      </c>
      <c r="B4" s="553"/>
      <c r="C4" s="553"/>
    </row>
    <row r="5" spans="1:4" x14ac:dyDescent="0.25">
      <c r="A5" s="554"/>
      <c r="B5" s="554"/>
      <c r="C5" s="554"/>
    </row>
    <row r="6" spans="1:4" ht="18.75" thickBot="1" x14ac:dyDescent="0.3">
      <c r="A6" s="448" t="s">
        <v>365</v>
      </c>
      <c r="B6" s="449"/>
      <c r="C6" s="449"/>
    </row>
    <row r="7" spans="1:4" x14ac:dyDescent="0.25">
      <c r="A7" s="555" t="s">
        <v>92</v>
      </c>
      <c r="B7" s="450" t="s">
        <v>91</v>
      </c>
      <c r="C7" s="451" t="s">
        <v>91</v>
      </c>
    </row>
    <row r="8" spans="1:4" x14ac:dyDescent="0.25">
      <c r="A8" s="556"/>
      <c r="B8" s="452"/>
      <c r="C8" s="453"/>
    </row>
    <row r="9" spans="1:4" x14ac:dyDescent="0.25">
      <c r="A9" s="454" t="s">
        <v>93</v>
      </c>
      <c r="B9" s="452">
        <f>'[3]PAPEL FE 2024 Junio'!G94</f>
        <v>4562637009</v>
      </c>
      <c r="C9" s="453">
        <v>794834676</v>
      </c>
    </row>
    <row r="10" spans="1:4" x14ac:dyDescent="0.25">
      <c r="A10" s="454" t="s">
        <v>484</v>
      </c>
      <c r="B10" s="452">
        <f>'[3]PAPEL FE 2024 Junio'!I94</f>
        <v>-630794656</v>
      </c>
      <c r="C10" s="453">
        <v>-21389400</v>
      </c>
    </row>
    <row r="11" spans="1:4" x14ac:dyDescent="0.25">
      <c r="A11" s="454" t="s">
        <v>291</v>
      </c>
      <c r="B11" s="452">
        <f>'[3]PAPEL FE 2024 Junio'!K94+'[3]PAPEL FE 2024 Junio'!M94+'[3]PAPEL FE 2024 Junio'!L94+'[3]PAPEL FE 2024 Junio'!O94</f>
        <v>3639672677</v>
      </c>
      <c r="C11" s="453">
        <v>-1946583572</v>
      </c>
    </row>
    <row r="12" spans="1:4" x14ac:dyDescent="0.25">
      <c r="A12" s="454" t="s">
        <v>94</v>
      </c>
      <c r="B12" s="452"/>
      <c r="C12" s="453">
        <v>2751569291</v>
      </c>
    </row>
    <row r="13" spans="1:4" ht="26.25" thickBot="1" x14ac:dyDescent="0.3">
      <c r="A13" s="455" t="s">
        <v>95</v>
      </c>
      <c r="B13" s="456">
        <f>SUM(B9:B12)</f>
        <v>7571515030</v>
      </c>
      <c r="C13" s="456">
        <v>1578430995</v>
      </c>
      <c r="D13" s="444"/>
    </row>
    <row r="14" spans="1:4" ht="15.75" thickTop="1" x14ac:dyDescent="0.25">
      <c r="A14" s="457" t="s">
        <v>96</v>
      </c>
      <c r="B14" s="452"/>
      <c r="C14" s="453"/>
    </row>
    <row r="15" spans="1:4" x14ac:dyDescent="0.25">
      <c r="A15" s="454" t="s">
        <v>97</v>
      </c>
      <c r="B15" s="452"/>
      <c r="C15" s="453"/>
    </row>
    <row r="16" spans="1:4" x14ac:dyDescent="0.25">
      <c r="A16" s="454" t="s">
        <v>98</v>
      </c>
      <c r="B16" s="452"/>
      <c r="C16" s="453"/>
    </row>
    <row r="17" spans="1:3" x14ac:dyDescent="0.25">
      <c r="A17" s="454" t="s">
        <v>485</v>
      </c>
      <c r="B17" s="458">
        <f>'[3]PAPEL FE 2024 Junio'!H94</f>
        <v>-151093019</v>
      </c>
      <c r="C17" s="453">
        <v>-51581119</v>
      </c>
    </row>
    <row r="18" spans="1:3" ht="15.75" thickBot="1" x14ac:dyDescent="0.3">
      <c r="A18" s="455" t="s">
        <v>99</v>
      </c>
      <c r="B18" s="456">
        <f>B13+B17</f>
        <v>7420422011</v>
      </c>
      <c r="C18" s="456">
        <v>1526849876</v>
      </c>
    </row>
    <row r="19" spans="1:3" ht="15.75" thickTop="1" x14ac:dyDescent="0.25">
      <c r="A19" s="454" t="s">
        <v>100</v>
      </c>
      <c r="B19" s="452">
        <v>0</v>
      </c>
      <c r="C19" s="459">
        <v>-4019255</v>
      </c>
    </row>
    <row r="20" spans="1:3" ht="15.75" thickBot="1" x14ac:dyDescent="0.3">
      <c r="A20" s="455" t="s">
        <v>101</v>
      </c>
      <c r="B20" s="456">
        <f>B18+B19</f>
        <v>7420422011</v>
      </c>
      <c r="C20" s="456">
        <v>1522830621</v>
      </c>
    </row>
    <row r="21" spans="1:3" ht="15.75" thickTop="1" x14ac:dyDescent="0.25">
      <c r="A21" s="460" t="s">
        <v>102</v>
      </c>
      <c r="B21" s="452"/>
      <c r="C21" s="453">
        <v>0</v>
      </c>
    </row>
    <row r="22" spans="1:3" x14ac:dyDescent="0.25">
      <c r="A22" s="454" t="s">
        <v>103</v>
      </c>
      <c r="B22" s="452"/>
      <c r="C22" s="453">
        <v>-1002000000</v>
      </c>
    </row>
    <row r="23" spans="1:3" x14ac:dyDescent="0.25">
      <c r="A23" s="454" t="s">
        <v>486</v>
      </c>
      <c r="B23" s="452">
        <f>'[3]PAPEL FE 2024 Junio'!N94</f>
        <v>-4667801747</v>
      </c>
      <c r="C23" s="453">
        <v>-1232945212</v>
      </c>
    </row>
    <row r="24" spans="1:3" x14ac:dyDescent="0.25">
      <c r="A24" s="454" t="s">
        <v>105</v>
      </c>
      <c r="B24" s="452"/>
      <c r="C24" s="453">
        <v>0</v>
      </c>
    </row>
    <row r="25" spans="1:3" x14ac:dyDescent="0.25">
      <c r="A25" s="454" t="s">
        <v>106</v>
      </c>
      <c r="B25" s="452">
        <f>'[3]PAPEL FE 2024 Junio'!P94</f>
        <v>0</v>
      </c>
      <c r="C25" s="453">
        <v>0</v>
      </c>
    </row>
    <row r="26" spans="1:3" x14ac:dyDescent="0.25">
      <c r="A26" s="454" t="s">
        <v>107</v>
      </c>
      <c r="B26" s="452"/>
      <c r="C26" s="453">
        <v>0</v>
      </c>
    </row>
    <row r="27" spans="1:3" x14ac:dyDescent="0.25">
      <c r="A27" s="454" t="s">
        <v>108</v>
      </c>
      <c r="B27" s="452"/>
      <c r="C27" s="453">
        <v>0</v>
      </c>
    </row>
    <row r="28" spans="1:3" x14ac:dyDescent="0.25">
      <c r="A28" s="454" t="s">
        <v>109</v>
      </c>
      <c r="B28" s="452"/>
      <c r="C28" s="453">
        <v>0</v>
      </c>
    </row>
    <row r="29" spans="1:3" x14ac:dyDescent="0.25">
      <c r="A29" s="461" t="s">
        <v>110</v>
      </c>
      <c r="B29" s="452">
        <v>0</v>
      </c>
      <c r="C29" s="453">
        <v>0</v>
      </c>
    </row>
    <row r="30" spans="1:3" x14ac:dyDescent="0.25">
      <c r="A30" s="460" t="s">
        <v>111</v>
      </c>
      <c r="B30" s="452"/>
      <c r="C30" s="453">
        <v>0</v>
      </c>
    </row>
    <row r="31" spans="1:3" x14ac:dyDescent="0.25">
      <c r="A31" s="454" t="s">
        <v>487</v>
      </c>
      <c r="B31" s="452"/>
      <c r="C31" s="453">
        <v>900000</v>
      </c>
    </row>
    <row r="32" spans="1:3" x14ac:dyDescent="0.25">
      <c r="A32" s="454" t="s">
        <v>112</v>
      </c>
      <c r="B32" s="452">
        <f>+'[3]PAPEL FE 2024 Junio'!R94</f>
        <v>275000</v>
      </c>
      <c r="C32" s="453">
        <v>0</v>
      </c>
    </row>
    <row r="33" spans="1:3" x14ac:dyDescent="0.25">
      <c r="A33" s="454" t="s">
        <v>113</v>
      </c>
      <c r="B33" s="452"/>
      <c r="C33" s="453">
        <v>0</v>
      </c>
    </row>
    <row r="34" spans="1:3" x14ac:dyDescent="0.25">
      <c r="A34" s="454" t="s">
        <v>114</v>
      </c>
      <c r="B34" s="452"/>
      <c r="C34" s="453">
        <v>-3839538</v>
      </c>
    </row>
    <row r="35" spans="1:3" x14ac:dyDescent="0.25">
      <c r="A35" s="454" t="s">
        <v>115</v>
      </c>
      <c r="B35" s="452"/>
      <c r="C35" s="453">
        <v>0</v>
      </c>
    </row>
    <row r="36" spans="1:3" ht="15.75" thickBot="1" x14ac:dyDescent="0.3">
      <c r="A36" s="462" t="s">
        <v>116</v>
      </c>
      <c r="B36" s="456">
        <f>+B20+B23+B25+B27+B28+B31+B22+B35+B34+B32+B29</f>
        <v>2752895264</v>
      </c>
      <c r="C36" s="456">
        <v>-715054129</v>
      </c>
    </row>
    <row r="37" spans="1:3" ht="16.5" thickTop="1" thickBot="1" x14ac:dyDescent="0.3">
      <c r="A37" s="463" t="s">
        <v>192</v>
      </c>
      <c r="B37" s="464">
        <f>'[3]PAPEL FE 2024 Junio'!E6</f>
        <v>3458826472</v>
      </c>
      <c r="C37" s="465">
        <v>776653810</v>
      </c>
    </row>
    <row r="38" spans="1:3" ht="16.5" thickTop="1" thickBot="1" x14ac:dyDescent="0.3">
      <c r="A38" s="466" t="s">
        <v>193</v>
      </c>
      <c r="B38" s="467">
        <f>SUM(B36:B37)</f>
        <v>6211721736</v>
      </c>
      <c r="C38" s="467">
        <v>61599681</v>
      </c>
    </row>
    <row r="39" spans="1:3" ht="18" x14ac:dyDescent="0.25">
      <c r="A39" s="468"/>
      <c r="B39" s="449"/>
      <c r="C39" s="449"/>
    </row>
    <row r="40" spans="1:3" x14ac:dyDescent="0.25">
      <c r="A40" s="550" t="s">
        <v>1031</v>
      </c>
      <c r="B40" s="550"/>
      <c r="C40" s="550"/>
    </row>
    <row r="41" spans="1:3" x14ac:dyDescent="0.25">
      <c r="A41" s="1"/>
      <c r="B41" s="310"/>
      <c r="C41" s="310"/>
    </row>
    <row r="42" spans="1:3" x14ac:dyDescent="0.25">
      <c r="B42" s="446"/>
    </row>
    <row r="43" spans="1:3" x14ac:dyDescent="0.25">
      <c r="B43" s="446"/>
    </row>
    <row r="44" spans="1:3" x14ac:dyDescent="0.25">
      <c r="B44" s="369"/>
    </row>
    <row r="45" spans="1:3" x14ac:dyDescent="0.25">
      <c r="B45" s="446"/>
    </row>
  </sheetData>
  <mergeCells count="6">
    <mergeCell ref="A40:C40"/>
    <mergeCell ref="A1:C2"/>
    <mergeCell ref="A3:C3"/>
    <mergeCell ref="A4:C4"/>
    <mergeCell ref="A5:C5"/>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theme="0" tint="-0.14999847407452621"/>
  </sheetPr>
  <dimension ref="B2:L29"/>
  <sheetViews>
    <sheetView topLeftCell="A6" zoomScale="106" zoomScaleNormal="106" workbookViewId="0">
      <selection activeCell="B14" sqref="B14"/>
    </sheetView>
  </sheetViews>
  <sheetFormatPr baseColWidth="10" defaultColWidth="11.42578125" defaultRowHeight="15" x14ac:dyDescent="0.25"/>
  <cols>
    <col min="1" max="1" width="2.7109375" style="1" customWidth="1"/>
    <col min="2" max="2" width="27.42578125" style="1" customWidth="1"/>
    <col min="3" max="3" width="17.28515625" style="1" customWidth="1"/>
    <col min="4" max="4" width="27.28515625" style="1" customWidth="1"/>
    <col min="5" max="5" width="12.85546875" style="1" bestFit="1" customWidth="1"/>
    <col min="6" max="6" width="15" style="1" customWidth="1"/>
    <col min="7" max="7" width="15.140625" style="1" customWidth="1"/>
    <col min="8" max="8" width="12.5703125" style="1" customWidth="1"/>
    <col min="9" max="9" width="17.7109375" style="1" customWidth="1"/>
    <col min="10" max="10" width="16.85546875" style="1" customWidth="1"/>
    <col min="11" max="11" width="18.42578125" style="1" customWidth="1"/>
    <col min="12" max="12" width="13.7109375" style="1" bestFit="1" customWidth="1"/>
    <col min="13" max="16384" width="11.42578125" style="1"/>
  </cols>
  <sheetData>
    <row r="2" spans="2:11" ht="23.25" customHeight="1" x14ac:dyDescent="0.25">
      <c r="C2" s="558" t="s">
        <v>396</v>
      </c>
      <c r="D2" s="558"/>
      <c r="E2" s="558"/>
      <c r="F2" s="558"/>
      <c r="G2" s="558"/>
      <c r="H2" s="558"/>
      <c r="I2" s="558"/>
      <c r="J2" s="558"/>
      <c r="K2" s="558"/>
    </row>
    <row r="3" spans="2:11" ht="15.75" x14ac:dyDescent="0.25">
      <c r="C3" s="559" t="s">
        <v>117</v>
      </c>
      <c r="D3" s="559"/>
      <c r="E3" s="559"/>
      <c r="F3" s="559"/>
      <c r="G3" s="559"/>
      <c r="H3" s="559"/>
      <c r="I3" s="559"/>
      <c r="J3" s="559"/>
      <c r="K3" s="559"/>
    </row>
    <row r="4" spans="2:11" x14ac:dyDescent="0.25">
      <c r="C4" s="560" t="s">
        <v>992</v>
      </c>
      <c r="D4" s="560"/>
      <c r="E4" s="560"/>
      <c r="F4" s="560"/>
      <c r="G4" s="560"/>
      <c r="H4" s="560"/>
      <c r="I4" s="560"/>
      <c r="J4" s="560"/>
      <c r="K4" s="560"/>
    </row>
    <row r="5" spans="2:11" ht="12" customHeight="1" x14ac:dyDescent="0.3">
      <c r="C5" s="297"/>
      <c r="D5" s="297"/>
      <c r="E5" s="296"/>
      <c r="F5" s="296"/>
      <c r="G5" s="295"/>
      <c r="H5" s="296"/>
      <c r="I5" s="296"/>
      <c r="J5" s="298"/>
      <c r="K5" s="298"/>
    </row>
    <row r="6" spans="2:11" ht="19.5" thickBot="1" x14ac:dyDescent="0.35">
      <c r="C6" s="297" t="s">
        <v>365</v>
      </c>
      <c r="D6" s="297"/>
      <c r="E6" s="296"/>
      <c r="F6" s="296"/>
      <c r="G6" s="295"/>
      <c r="H6" s="296"/>
      <c r="I6" s="296"/>
      <c r="J6" s="298"/>
      <c r="K6" s="298"/>
    </row>
    <row r="7" spans="2:11" ht="14.25" customHeight="1" x14ac:dyDescent="0.25">
      <c r="B7" s="561" t="s">
        <v>211</v>
      </c>
      <c r="C7" s="564" t="s">
        <v>119</v>
      </c>
      <c r="D7" s="564" t="s">
        <v>366</v>
      </c>
      <c r="E7" s="567" t="s">
        <v>118</v>
      </c>
      <c r="F7" s="567"/>
      <c r="G7" s="568"/>
      <c r="H7" s="569" t="s">
        <v>44</v>
      </c>
      <c r="I7" s="568"/>
      <c r="J7" s="570" t="s">
        <v>42</v>
      </c>
      <c r="K7" s="571"/>
    </row>
    <row r="8" spans="2:11" x14ac:dyDescent="0.25">
      <c r="B8" s="562"/>
      <c r="C8" s="565"/>
      <c r="D8" s="565"/>
      <c r="E8" s="572" t="s">
        <v>120</v>
      </c>
      <c r="F8" s="574" t="s">
        <v>121</v>
      </c>
      <c r="G8" s="572" t="s">
        <v>122</v>
      </c>
      <c r="H8" s="572" t="s">
        <v>195</v>
      </c>
      <c r="I8" s="576" t="s">
        <v>196</v>
      </c>
      <c r="J8" s="572" t="s">
        <v>204</v>
      </c>
      <c r="K8" s="557" t="s">
        <v>205</v>
      </c>
    </row>
    <row r="9" spans="2:11" x14ac:dyDescent="0.25">
      <c r="B9" s="563"/>
      <c r="C9" s="566"/>
      <c r="D9" s="566"/>
      <c r="E9" s="573"/>
      <c r="F9" s="575"/>
      <c r="G9" s="573"/>
      <c r="H9" s="573"/>
      <c r="I9" s="577"/>
      <c r="J9" s="578"/>
      <c r="K9" s="557"/>
    </row>
    <row r="10" spans="2:11" x14ac:dyDescent="0.25">
      <c r="B10" s="299" t="s">
        <v>212</v>
      </c>
      <c r="C10" s="300">
        <v>11337000000</v>
      </c>
      <c r="D10" s="300">
        <v>1724549</v>
      </c>
      <c r="E10" s="304">
        <v>4630564</v>
      </c>
      <c r="F10" s="302"/>
      <c r="G10" s="303"/>
      <c r="H10" s="304">
        <v>38648527</v>
      </c>
      <c r="I10" s="429">
        <v>0</v>
      </c>
      <c r="J10" s="428">
        <f>SUM(C10:I10)</f>
        <v>11382003640</v>
      </c>
      <c r="K10" s="370">
        <v>23736455113</v>
      </c>
    </row>
    <row r="11" spans="2:11" x14ac:dyDescent="0.25">
      <c r="B11" s="299"/>
      <c r="C11" s="300"/>
      <c r="D11" s="300"/>
      <c r="E11" s="305"/>
      <c r="F11" s="302"/>
      <c r="G11" s="303"/>
      <c r="H11" s="303"/>
      <c r="I11" s="429"/>
      <c r="J11" s="433">
        <f t="shared" ref="J11:J16" si="0">SUM(C11:I11)</f>
        <v>0</v>
      </c>
      <c r="K11" s="370">
        <v>0</v>
      </c>
    </row>
    <row r="12" spans="2:11" x14ac:dyDescent="0.25">
      <c r="B12" s="299" t="s">
        <v>213</v>
      </c>
      <c r="C12" s="306"/>
      <c r="D12" s="306"/>
      <c r="E12" s="301"/>
      <c r="F12" s="302"/>
      <c r="G12" s="307"/>
      <c r="H12" s="303"/>
      <c r="I12" s="429"/>
      <c r="J12" s="433">
        <f t="shared" si="0"/>
        <v>0</v>
      </c>
      <c r="K12" s="370">
        <v>-12394000000</v>
      </c>
    </row>
    <row r="13" spans="2:11" ht="30" x14ac:dyDescent="0.25">
      <c r="B13" s="299" t="s">
        <v>407</v>
      </c>
      <c r="C13" s="306"/>
      <c r="D13" s="306"/>
      <c r="E13" s="301"/>
      <c r="F13" s="302"/>
      <c r="G13" s="307"/>
      <c r="H13" s="303"/>
      <c r="I13" s="429"/>
      <c r="J13" s="433">
        <f t="shared" si="0"/>
        <v>0</v>
      </c>
      <c r="K13" s="370">
        <v>900000</v>
      </c>
    </row>
    <row r="14" spans="2:11" x14ac:dyDescent="0.25">
      <c r="B14" s="299" t="s">
        <v>167</v>
      </c>
      <c r="C14" s="306"/>
      <c r="D14" s="306"/>
      <c r="E14" s="309">
        <f>+-H14</f>
        <v>1932426</v>
      </c>
      <c r="F14" s="302"/>
      <c r="G14" s="307"/>
      <c r="H14" s="303">
        <v>-1932426</v>
      </c>
      <c r="I14" s="429"/>
      <c r="J14" s="433">
        <f>SUM(C14:I14)</f>
        <v>0</v>
      </c>
      <c r="K14" s="370">
        <v>0</v>
      </c>
    </row>
    <row r="15" spans="2:11" x14ac:dyDescent="0.25">
      <c r="B15" s="299" t="s">
        <v>214</v>
      </c>
      <c r="C15" s="306"/>
      <c r="D15" s="306"/>
      <c r="E15" s="301"/>
      <c r="F15" s="302"/>
      <c r="G15" s="301"/>
      <c r="H15" s="309">
        <f>+-H10-H14</f>
        <v>-36716101</v>
      </c>
      <c r="I15" s="430"/>
      <c r="J15" s="433">
        <f>SUM(C15:I15)</f>
        <v>-36716101</v>
      </c>
      <c r="K15" s="370">
        <v>0</v>
      </c>
    </row>
    <row r="16" spans="2:11" x14ac:dyDescent="0.25">
      <c r="B16" s="299" t="s">
        <v>165</v>
      </c>
      <c r="C16" s="306"/>
      <c r="D16" s="306"/>
      <c r="E16" s="307"/>
      <c r="F16" s="302"/>
      <c r="G16" s="301"/>
      <c r="H16" s="307"/>
      <c r="I16" s="430"/>
      <c r="J16" s="433">
        <f t="shared" si="0"/>
        <v>0</v>
      </c>
      <c r="K16" s="370">
        <v>0</v>
      </c>
    </row>
    <row r="17" spans="2:12" x14ac:dyDescent="0.25">
      <c r="B17" s="308" t="s">
        <v>215</v>
      </c>
      <c r="C17" s="306"/>
      <c r="D17" s="306"/>
      <c r="E17" s="301"/>
      <c r="F17" s="302"/>
      <c r="G17" s="307"/>
      <c r="H17" s="309">
        <f>+BALANCE!F74</f>
        <v>0</v>
      </c>
      <c r="I17" s="431">
        <f>+BALANCE!F73</f>
        <v>1347262993</v>
      </c>
      <c r="J17" s="434">
        <f>SUM(C17:I17)</f>
        <v>1347262993</v>
      </c>
      <c r="K17" s="370">
        <v>322343625</v>
      </c>
    </row>
    <row r="18" spans="2:12" s="2" customFormat="1" x14ac:dyDescent="0.25">
      <c r="B18" s="330" t="s">
        <v>216</v>
      </c>
      <c r="C18" s="331">
        <f>SUM(C9:C17)</f>
        <v>11337000000</v>
      </c>
      <c r="D18" s="331">
        <f>SUM(D10:D17)</f>
        <v>1724549</v>
      </c>
      <c r="E18" s="332">
        <f>SUM(E10:E17)</f>
        <v>6562990</v>
      </c>
      <c r="F18" s="332"/>
      <c r="G18" s="332"/>
      <c r="H18" s="332">
        <f>SUM(H10:H17)</f>
        <v>0</v>
      </c>
      <c r="I18" s="332">
        <f>SUM(I10:I17)</f>
        <v>1347262993</v>
      </c>
      <c r="J18" s="432">
        <f>SUM(J10:J17)</f>
        <v>12692550532</v>
      </c>
      <c r="K18" s="333">
        <f>SUM(K10:K17)</f>
        <v>11665698738</v>
      </c>
      <c r="L18" s="371"/>
    </row>
    <row r="19" spans="2:12" s="2" customFormat="1" ht="15.75" thickBot="1" x14ac:dyDescent="0.3">
      <c r="B19" s="334" t="s">
        <v>217</v>
      </c>
      <c r="C19" s="335">
        <f>+C10</f>
        <v>11337000000</v>
      </c>
      <c r="D19" s="335">
        <f>+D10</f>
        <v>1724549</v>
      </c>
      <c r="E19" s="435">
        <v>4630564</v>
      </c>
      <c r="F19" s="336"/>
      <c r="G19" s="337"/>
      <c r="H19" s="337"/>
      <c r="I19" s="337">
        <v>322343625</v>
      </c>
      <c r="J19" s="338"/>
      <c r="K19" s="339">
        <f>SUM(C19:J19)</f>
        <v>11665698738</v>
      </c>
    </row>
    <row r="20" spans="2:12" x14ac:dyDescent="0.25">
      <c r="J20" s="326"/>
      <c r="K20" s="326"/>
    </row>
    <row r="21" spans="2:12" x14ac:dyDescent="0.25">
      <c r="F21" s="310"/>
      <c r="H21" s="310"/>
      <c r="I21" s="310"/>
      <c r="J21" s="167"/>
      <c r="K21" s="167"/>
    </row>
    <row r="22" spans="2:12" x14ac:dyDescent="0.25">
      <c r="H22" s="310"/>
      <c r="I22" s="310"/>
      <c r="J22" s="310"/>
      <c r="K22" s="310"/>
    </row>
    <row r="23" spans="2:12" x14ac:dyDescent="0.25">
      <c r="H23" s="310"/>
      <c r="I23" s="310"/>
      <c r="J23" s="310"/>
      <c r="K23" s="310"/>
    </row>
    <row r="24" spans="2:12" x14ac:dyDescent="0.25">
      <c r="I24" s="310"/>
    </row>
    <row r="26" spans="2:12" x14ac:dyDescent="0.25">
      <c r="C26" s="311"/>
      <c r="D26" s="311"/>
      <c r="E26" s="310"/>
      <c r="I26" s="310"/>
      <c r="J26" s="310"/>
    </row>
    <row r="27" spans="2:12" x14ac:dyDescent="0.25">
      <c r="C27" s="311"/>
      <c r="D27" s="310"/>
      <c r="I27" s="310"/>
      <c r="K27" s="310"/>
    </row>
    <row r="28" spans="2:12" x14ac:dyDescent="0.25">
      <c r="C28" s="311"/>
      <c r="D28" s="311"/>
      <c r="E28" s="310"/>
      <c r="I28" s="310"/>
      <c r="J28" s="310"/>
      <c r="K28" s="311"/>
    </row>
    <row r="29" spans="2:12" x14ac:dyDescent="0.25">
      <c r="C29" s="310"/>
      <c r="D29" s="311"/>
      <c r="E29" s="310"/>
      <c r="I29" s="310"/>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theme="0" tint="-0.249977111117893"/>
  </sheetPr>
  <dimension ref="B1:N394"/>
  <sheetViews>
    <sheetView topLeftCell="A16" zoomScaleNormal="100" zoomScaleSheetLayoutView="91" workbookViewId="0">
      <selection activeCell="B38" sqref="B38:H38"/>
    </sheetView>
  </sheetViews>
  <sheetFormatPr baseColWidth="10" defaultColWidth="11.42578125" defaultRowHeight="15.75" x14ac:dyDescent="0.25"/>
  <cols>
    <col min="1" max="1" width="2.42578125" style="16" customWidth="1"/>
    <col min="2" max="2" width="40.28515625" style="16" customWidth="1"/>
    <col min="3" max="3" width="15.5703125" style="16" customWidth="1"/>
    <col min="4" max="4" width="17" style="16" customWidth="1"/>
    <col min="5" max="5" width="15.28515625" style="16" customWidth="1"/>
    <col min="6" max="6" width="12.7109375" style="16" customWidth="1"/>
    <col min="7" max="7" width="19.28515625" style="16" customWidth="1"/>
    <col min="8" max="8" width="16" style="17" customWidth="1"/>
    <col min="9" max="9" width="17.42578125" style="17" customWidth="1"/>
    <col min="10" max="16384" width="11.42578125" style="16"/>
  </cols>
  <sheetData>
    <row r="1" spans="2:14" ht="15" customHeight="1" x14ac:dyDescent="0.25">
      <c r="B1" s="585" t="s">
        <v>396</v>
      </c>
      <c r="C1" s="585"/>
      <c r="D1" s="585"/>
      <c r="E1" s="585"/>
      <c r="F1" s="585"/>
      <c r="G1" s="585"/>
      <c r="H1" s="585"/>
    </row>
    <row r="2" spans="2:14" ht="15" customHeight="1" x14ac:dyDescent="0.25">
      <c r="B2" s="585"/>
      <c r="C2" s="585"/>
      <c r="D2" s="585"/>
      <c r="E2" s="585"/>
      <c r="F2" s="585"/>
      <c r="G2" s="585"/>
      <c r="H2" s="585"/>
    </row>
    <row r="3" spans="2:14" ht="15" customHeight="1" x14ac:dyDescent="0.25">
      <c r="B3" s="586" t="s">
        <v>985</v>
      </c>
      <c r="C3" s="586"/>
      <c r="D3" s="586"/>
      <c r="E3" s="586"/>
      <c r="F3" s="586"/>
      <c r="G3" s="586"/>
      <c r="H3" s="586"/>
    </row>
    <row r="4" spans="2:14" x14ac:dyDescent="0.25">
      <c r="B4" s="18"/>
    </row>
    <row r="5" spans="2:14" x14ac:dyDescent="0.25">
      <c r="B5" s="580" t="s">
        <v>333</v>
      </c>
      <c r="C5" s="580"/>
    </row>
    <row r="6" spans="2:14" ht="14.45" customHeight="1" x14ac:dyDescent="0.25">
      <c r="B6" s="18"/>
    </row>
    <row r="7" spans="2:14" ht="46.5" customHeight="1" x14ac:dyDescent="0.25">
      <c r="B7" s="587" t="s">
        <v>1029</v>
      </c>
      <c r="C7" s="587"/>
      <c r="D7" s="587"/>
      <c r="E7" s="587"/>
      <c r="F7" s="587"/>
      <c r="G7" s="587"/>
      <c r="H7" s="587"/>
      <c r="I7" s="579"/>
      <c r="J7" s="579"/>
      <c r="K7" s="579"/>
      <c r="L7" s="579"/>
      <c r="M7" s="579"/>
      <c r="N7" s="579"/>
    </row>
    <row r="8" spans="2:14" ht="15.6" customHeight="1" x14ac:dyDescent="0.25">
      <c r="B8" s="19"/>
    </row>
    <row r="9" spans="2:14" x14ac:dyDescent="0.25">
      <c r="B9" s="580" t="s">
        <v>334</v>
      </c>
      <c r="C9" s="580"/>
    </row>
    <row r="10" spans="2:14" ht="17.45" customHeight="1" x14ac:dyDescent="0.25">
      <c r="B10" s="18"/>
    </row>
    <row r="11" spans="2:14" x14ac:dyDescent="0.25">
      <c r="B11" s="580" t="s">
        <v>123</v>
      </c>
      <c r="C11" s="580"/>
      <c r="D11" s="580"/>
      <c r="E11" s="580"/>
      <c r="F11" s="20"/>
      <c r="G11" s="20"/>
    </row>
    <row r="12" spans="2:14" x14ac:dyDescent="0.25">
      <c r="B12" s="20"/>
      <c r="C12" s="20"/>
      <c r="D12" s="20"/>
      <c r="E12" s="20"/>
      <c r="F12" s="20"/>
      <c r="G12" s="20"/>
    </row>
    <row r="13" spans="2:14" ht="75.75" customHeight="1" x14ac:dyDescent="0.25">
      <c r="B13" s="581" t="s">
        <v>419</v>
      </c>
      <c r="C13" s="581"/>
      <c r="D13" s="581"/>
      <c r="E13" s="581"/>
      <c r="F13" s="581"/>
      <c r="G13" s="581"/>
      <c r="H13" s="581"/>
    </row>
    <row r="14" spans="2:14" ht="16.5" customHeight="1" x14ac:dyDescent="0.25">
      <c r="B14" s="94"/>
      <c r="C14" s="94"/>
      <c r="D14" s="94"/>
      <c r="E14" s="94"/>
      <c r="F14" s="94"/>
      <c r="G14" s="94"/>
      <c r="H14" s="94"/>
    </row>
    <row r="15" spans="2:14" ht="17.25" customHeight="1" x14ac:dyDescent="0.25">
      <c r="B15" s="582" t="s">
        <v>367</v>
      </c>
      <c r="C15" s="582"/>
      <c r="D15" s="582"/>
      <c r="E15" s="582"/>
      <c r="F15" s="582"/>
      <c r="G15" s="582"/>
      <c r="H15" s="582"/>
    </row>
    <row r="16" spans="2:14" ht="82.5" customHeight="1" x14ac:dyDescent="0.25">
      <c r="B16" s="583" t="s">
        <v>420</v>
      </c>
      <c r="C16" s="583"/>
      <c r="D16" s="583"/>
      <c r="E16" s="583"/>
      <c r="F16" s="583"/>
      <c r="G16" s="583"/>
      <c r="H16" s="583"/>
    </row>
    <row r="17" spans="2:8" ht="30" customHeight="1" x14ac:dyDescent="0.25">
      <c r="B17" s="583"/>
      <c r="C17" s="583"/>
      <c r="D17" s="583"/>
      <c r="E17" s="583"/>
      <c r="F17" s="583"/>
      <c r="G17" s="583"/>
      <c r="H17" s="583"/>
    </row>
    <row r="18" spans="2:8" ht="18" customHeight="1" x14ac:dyDescent="0.25">
      <c r="B18" s="583"/>
      <c r="C18" s="583"/>
      <c r="D18" s="583"/>
      <c r="E18" s="583"/>
      <c r="F18" s="583"/>
      <c r="G18" s="583"/>
      <c r="H18" s="583"/>
    </row>
    <row r="19" spans="2:8" x14ac:dyDescent="0.25">
      <c r="B19" s="18" t="s">
        <v>124</v>
      </c>
    </row>
    <row r="20" spans="2:8" ht="42" customHeight="1" x14ac:dyDescent="0.25">
      <c r="B20" s="579" t="s">
        <v>1021</v>
      </c>
      <c r="C20" s="579"/>
      <c r="D20" s="579"/>
      <c r="E20" s="579"/>
      <c r="F20" s="579"/>
      <c r="G20" s="579"/>
      <c r="H20" s="579"/>
    </row>
    <row r="21" spans="2:8" ht="28.5" customHeight="1" x14ac:dyDescent="0.25">
      <c r="B21" s="581" t="s">
        <v>1028</v>
      </c>
      <c r="C21" s="581"/>
      <c r="D21" s="581"/>
      <c r="E21" s="581"/>
      <c r="F21" s="581"/>
      <c r="G21" s="581"/>
      <c r="H21" s="581"/>
    </row>
    <row r="22" spans="2:8" ht="21.75" customHeight="1" x14ac:dyDescent="0.25"/>
    <row r="23" spans="2:8" x14ac:dyDescent="0.25">
      <c r="B23" s="580" t="s">
        <v>335</v>
      </c>
      <c r="C23" s="580"/>
      <c r="D23" s="580"/>
      <c r="E23" s="580"/>
      <c r="F23" s="20"/>
      <c r="G23" s="20"/>
    </row>
    <row r="24" spans="2:8" ht="14.45" customHeight="1" x14ac:dyDescent="0.25">
      <c r="B24" s="18"/>
    </row>
    <row r="25" spans="2:8" x14ac:dyDescent="0.25">
      <c r="B25" s="580" t="s">
        <v>125</v>
      </c>
      <c r="C25" s="580"/>
      <c r="D25" s="580"/>
      <c r="E25" s="580"/>
      <c r="F25" s="20"/>
      <c r="G25" s="20"/>
    </row>
    <row r="26" spans="2:8" ht="14.45" customHeight="1" x14ac:dyDescent="0.25">
      <c r="B26" s="18"/>
    </row>
    <row r="27" spans="2:8" ht="33" customHeight="1" x14ac:dyDescent="0.25">
      <c r="B27" s="579" t="s">
        <v>1020</v>
      </c>
      <c r="C27" s="579"/>
      <c r="D27" s="579"/>
      <c r="E27" s="579"/>
      <c r="F27" s="579"/>
      <c r="G27" s="579"/>
      <c r="H27" s="579"/>
    </row>
    <row r="28" spans="2:8" ht="15.6" customHeight="1" x14ac:dyDescent="0.25">
      <c r="B28" s="19"/>
    </row>
    <row r="29" spans="2:8" x14ac:dyDescent="0.25">
      <c r="B29" s="18" t="s">
        <v>336</v>
      </c>
    </row>
    <row r="30" spans="2:8" ht="48" customHeight="1" x14ac:dyDescent="0.25">
      <c r="B30" s="579" t="s">
        <v>496</v>
      </c>
      <c r="C30" s="579"/>
      <c r="D30" s="579"/>
      <c r="E30" s="579"/>
      <c r="F30" s="579"/>
      <c r="G30" s="579"/>
      <c r="H30" s="579"/>
    </row>
    <row r="31" spans="2:8" ht="49.5" customHeight="1" x14ac:dyDescent="0.25">
      <c r="B31" s="579" t="s">
        <v>497</v>
      </c>
      <c r="C31" s="579"/>
      <c r="D31" s="579"/>
      <c r="E31" s="579"/>
      <c r="F31" s="579"/>
      <c r="G31" s="579"/>
      <c r="H31" s="579"/>
    </row>
    <row r="32" spans="2:8" x14ac:dyDescent="0.25">
      <c r="B32" s="19"/>
    </row>
    <row r="33" spans="2:8" x14ac:dyDescent="0.25">
      <c r="B33" s="95" t="s">
        <v>340</v>
      </c>
    </row>
    <row r="34" spans="2:8" ht="14.45" customHeight="1" x14ac:dyDescent="0.25">
      <c r="B34" s="18"/>
    </row>
    <row r="35" spans="2:8" ht="15" customHeight="1" x14ac:dyDescent="0.25">
      <c r="B35" s="579" t="s">
        <v>126</v>
      </c>
      <c r="C35" s="579"/>
      <c r="D35" s="579"/>
      <c r="E35" s="579"/>
      <c r="F35" s="21"/>
      <c r="G35" s="21"/>
    </row>
    <row r="36" spans="2:8" x14ac:dyDescent="0.25">
      <c r="B36" s="19"/>
    </row>
    <row r="37" spans="2:8" x14ac:dyDescent="0.25">
      <c r="B37" s="18" t="s">
        <v>337</v>
      </c>
    </row>
    <row r="38" spans="2:8" ht="33.75" customHeight="1" x14ac:dyDescent="0.25">
      <c r="B38" s="581" t="s">
        <v>495</v>
      </c>
      <c r="C38" s="581"/>
      <c r="D38" s="581"/>
      <c r="E38" s="581"/>
      <c r="F38" s="581"/>
      <c r="G38" s="581"/>
      <c r="H38" s="581"/>
    </row>
    <row r="40" spans="2:8" x14ac:dyDescent="0.25">
      <c r="B40" s="95" t="s">
        <v>341</v>
      </c>
    </row>
    <row r="41" spans="2:8" ht="14.45" customHeight="1" x14ac:dyDescent="0.25">
      <c r="B41" s="19"/>
    </row>
    <row r="42" spans="2:8" ht="40.5" customHeight="1" x14ac:dyDescent="0.25">
      <c r="B42" s="579" t="s">
        <v>421</v>
      </c>
      <c r="C42" s="579"/>
      <c r="D42" s="579"/>
      <c r="E42" s="579"/>
      <c r="F42" s="579"/>
      <c r="G42" s="579"/>
      <c r="H42" s="579"/>
    </row>
    <row r="43" spans="2:8" ht="12" customHeight="1" x14ac:dyDescent="0.25">
      <c r="B43" s="19"/>
    </row>
    <row r="44" spans="2:8" x14ac:dyDescent="0.25">
      <c r="B44" s="18" t="s">
        <v>127</v>
      </c>
    </row>
    <row r="45" spans="2:8" ht="14.45" customHeight="1" x14ac:dyDescent="0.25">
      <c r="B45" s="18"/>
    </row>
    <row r="46" spans="2:8" ht="36.75" customHeight="1" x14ac:dyDescent="0.25">
      <c r="B46" s="579" t="s">
        <v>424</v>
      </c>
      <c r="C46" s="579"/>
      <c r="D46" s="579"/>
      <c r="E46" s="579"/>
      <c r="F46" s="579"/>
      <c r="G46" s="579"/>
      <c r="H46" s="579"/>
    </row>
    <row r="47" spans="2:8" ht="12.75" customHeight="1" x14ac:dyDescent="0.25">
      <c r="B47" s="21"/>
      <c r="C47" s="21"/>
      <c r="D47" s="21"/>
      <c r="E47" s="21"/>
    </row>
    <row r="48" spans="2:8" ht="28.5" customHeight="1" x14ac:dyDescent="0.25">
      <c r="B48" s="24" t="s">
        <v>128</v>
      </c>
    </row>
    <row r="49" spans="2:8" ht="14.45" customHeight="1" x14ac:dyDescent="0.25">
      <c r="B49" s="18"/>
    </row>
    <row r="50" spans="2:8" ht="15" customHeight="1" x14ac:dyDescent="0.25">
      <c r="B50" s="579" t="s">
        <v>194</v>
      </c>
      <c r="C50" s="579"/>
      <c r="D50" s="579"/>
      <c r="E50" s="579"/>
      <c r="F50" s="21"/>
      <c r="G50" s="21"/>
    </row>
    <row r="51" spans="2:8" ht="19.149999999999999" customHeight="1" x14ac:dyDescent="0.25">
      <c r="B51" s="19"/>
    </row>
    <row r="52" spans="2:8" x14ac:dyDescent="0.25">
      <c r="B52" s="24" t="s">
        <v>129</v>
      </c>
    </row>
    <row r="53" spans="2:8" x14ac:dyDescent="0.25">
      <c r="B53" s="18"/>
    </row>
    <row r="54" spans="2:8" ht="15.75" customHeight="1" x14ac:dyDescent="0.25">
      <c r="B54" s="579" t="s">
        <v>422</v>
      </c>
      <c r="C54" s="579"/>
      <c r="D54" s="579"/>
      <c r="E54" s="579"/>
      <c r="F54" s="579"/>
      <c r="G54" s="579"/>
      <c r="H54" s="579"/>
    </row>
    <row r="55" spans="2:8" ht="14.45" customHeight="1" x14ac:dyDescent="0.25">
      <c r="B55" s="19"/>
    </row>
    <row r="56" spans="2:8" x14ac:dyDescent="0.25">
      <c r="B56" s="580" t="s">
        <v>425</v>
      </c>
      <c r="C56" s="580"/>
      <c r="D56" s="580"/>
      <c r="E56" s="580"/>
      <c r="F56" s="20"/>
      <c r="G56" s="20"/>
    </row>
    <row r="57" spans="2:8" ht="14.45" customHeight="1" x14ac:dyDescent="0.25">
      <c r="B57" s="18"/>
    </row>
    <row r="58" spans="2:8" ht="15" customHeight="1" x14ac:dyDescent="0.25">
      <c r="B58" s="584" t="s">
        <v>254</v>
      </c>
      <c r="C58" s="584"/>
      <c r="D58" s="584"/>
      <c r="E58" s="584"/>
      <c r="F58" s="21"/>
      <c r="G58" s="21"/>
    </row>
    <row r="59" spans="2:8" x14ac:dyDescent="0.25">
      <c r="B59" s="19"/>
    </row>
    <row r="61" spans="2:8" ht="15.6" customHeight="1" x14ac:dyDescent="0.25"/>
    <row r="62" spans="2:8" ht="21" customHeight="1" x14ac:dyDescent="0.25"/>
    <row r="63" spans="2:8" ht="48" customHeight="1" x14ac:dyDescent="0.25"/>
    <row r="65" ht="17.45" customHeight="1" x14ac:dyDescent="0.25"/>
    <row r="66" ht="17.45" customHeight="1" x14ac:dyDescent="0.25"/>
    <row r="68" ht="12.6" customHeight="1" x14ac:dyDescent="0.25"/>
    <row r="73" ht="12.6" customHeight="1" x14ac:dyDescent="0.25"/>
    <row r="74" ht="44.25" customHeight="1" x14ac:dyDescent="0.25"/>
    <row r="75" ht="17.25" customHeight="1" x14ac:dyDescent="0.25"/>
    <row r="76" ht="17.25" customHeight="1" x14ac:dyDescent="0.25"/>
    <row r="77" ht="17.25" customHeight="1" x14ac:dyDescent="0.25"/>
    <row r="78" ht="17.25" customHeight="1" x14ac:dyDescent="0.25"/>
    <row r="79" ht="17.25" customHeight="1" x14ac:dyDescent="0.25"/>
    <row r="80" ht="17.25" customHeight="1" x14ac:dyDescent="0.25"/>
    <row r="81" ht="17.25" customHeight="1" x14ac:dyDescent="0.25"/>
    <row r="82" ht="17.25" customHeight="1" x14ac:dyDescent="0.25"/>
    <row r="83" ht="17.25" customHeight="1" x14ac:dyDescent="0.25"/>
    <row r="84" ht="17.25" customHeight="1" x14ac:dyDescent="0.25"/>
    <row r="85" ht="17.25" customHeight="1" x14ac:dyDescent="0.25"/>
    <row r="86" ht="17.25" customHeight="1" x14ac:dyDescent="0.25"/>
    <row r="87" ht="17.25" customHeight="1" x14ac:dyDescent="0.25"/>
    <row r="88" ht="12.6" customHeight="1" x14ac:dyDescent="0.25"/>
    <row r="89" ht="12.6" customHeight="1" x14ac:dyDescent="0.25"/>
    <row r="90" ht="12.6" customHeight="1" x14ac:dyDescent="0.25"/>
    <row r="91" ht="12.6" customHeight="1" x14ac:dyDescent="0.25"/>
    <row r="92" ht="12.6" customHeight="1" x14ac:dyDescent="0.25"/>
    <row r="95" ht="13.9" customHeight="1" x14ac:dyDescent="0.25"/>
    <row r="96" ht="13.9" customHeight="1" x14ac:dyDescent="0.25"/>
    <row r="97" ht="13.9" customHeight="1" x14ac:dyDescent="0.25"/>
    <row r="108" ht="17.45" customHeight="1" x14ac:dyDescent="0.25"/>
    <row r="109" ht="21" customHeight="1" x14ac:dyDescent="0.25"/>
    <row r="111" ht="21" customHeight="1" x14ac:dyDescent="0.25"/>
    <row r="127" ht="15" customHeight="1" x14ac:dyDescent="0.25"/>
    <row r="128" ht="15" customHeight="1" x14ac:dyDescent="0.25"/>
    <row r="138" ht="18.75" customHeight="1" x14ac:dyDescent="0.25"/>
    <row r="157" ht="17.25" customHeight="1" x14ac:dyDescent="0.25"/>
    <row r="176" ht="12.75" customHeight="1" x14ac:dyDescent="0.25"/>
    <row r="177" spans="13:13" ht="12.75" customHeight="1" x14ac:dyDescent="0.25"/>
    <row r="178" spans="13:13" ht="12.75" customHeight="1" x14ac:dyDescent="0.25"/>
    <row r="179" spans="13:13" ht="12.75" customHeight="1" x14ac:dyDescent="0.25"/>
    <row r="180" spans="13:13" ht="12.75" customHeight="1" x14ac:dyDescent="0.25"/>
    <row r="181" spans="13:13" ht="14.25" customHeight="1" x14ac:dyDescent="0.25"/>
    <row r="182" spans="13:13" ht="14.25" customHeight="1" x14ac:dyDescent="0.25"/>
    <row r="183" spans="13:13" ht="14.25" customHeight="1" x14ac:dyDescent="0.25"/>
    <row r="184" spans="13:13" ht="14.25" customHeight="1" x14ac:dyDescent="0.25">
      <c r="M184" s="40"/>
    </row>
    <row r="185" spans="13:13" ht="14.25" customHeight="1" x14ac:dyDescent="0.25"/>
    <row r="186" spans="13:13" ht="14.25" customHeight="1" x14ac:dyDescent="0.25"/>
    <row r="187" spans="13:13" ht="14.25" customHeight="1" x14ac:dyDescent="0.25"/>
    <row r="199" ht="24" customHeight="1" x14ac:dyDescent="0.25"/>
    <row r="208" s="24" customFormat="1" x14ac:dyDescent="0.25"/>
    <row r="209" s="24" customFormat="1" x14ac:dyDescent="0.25"/>
    <row r="211" ht="13.5" customHeight="1" x14ac:dyDescent="0.25"/>
    <row r="251" ht="14.45" customHeight="1" x14ac:dyDescent="0.25"/>
    <row r="253" ht="13.15" customHeight="1" x14ac:dyDescent="0.25"/>
    <row r="257" ht="15.75" customHeight="1" x14ac:dyDescent="0.25"/>
    <row r="258" ht="15.75" customHeight="1" x14ac:dyDescent="0.25"/>
    <row r="267" ht="14.45" customHeight="1" x14ac:dyDescent="0.25"/>
    <row r="268" ht="14.45" customHeight="1" x14ac:dyDescent="0.25"/>
    <row r="269" ht="14.45" customHeight="1" x14ac:dyDescent="0.25"/>
    <row r="270" ht="14.45" customHeight="1" x14ac:dyDescent="0.25"/>
    <row r="273" ht="19.899999999999999" customHeight="1" x14ac:dyDescent="0.25"/>
    <row r="275" ht="24.6" customHeight="1" x14ac:dyDescent="0.25"/>
    <row r="276" ht="24.6" customHeight="1" x14ac:dyDescent="0.25"/>
    <row r="278" ht="24.6" customHeight="1" x14ac:dyDescent="0.25"/>
    <row r="279" ht="24.6" customHeight="1" x14ac:dyDescent="0.25"/>
    <row r="280" ht="18" customHeight="1" x14ac:dyDescent="0.25"/>
    <row r="304" ht="15.75" customHeight="1" x14ac:dyDescent="0.25"/>
    <row r="305" ht="15.75" customHeight="1" x14ac:dyDescent="0.25"/>
    <row r="330" hidden="1" x14ac:dyDescent="0.25"/>
    <row r="331" hidden="1" x14ac:dyDescent="0.25"/>
    <row r="332" hidden="1" x14ac:dyDescent="0.25"/>
    <row r="333" hidden="1" x14ac:dyDescent="0.25"/>
    <row r="334" hidden="1" x14ac:dyDescent="0.25"/>
    <row r="335" hidden="1" x14ac:dyDescent="0.25"/>
    <row r="336" hidden="1" x14ac:dyDescent="0.25"/>
    <row r="347" ht="11.45" customHeight="1" x14ac:dyDescent="0.25"/>
    <row r="349" ht="11.45" customHeight="1" x14ac:dyDescent="0.25"/>
    <row r="353" ht="14.25" customHeight="1" x14ac:dyDescent="0.25"/>
    <row r="365" ht="9" customHeight="1" x14ac:dyDescent="0.25"/>
    <row r="369" ht="10.15" customHeight="1" x14ac:dyDescent="0.25"/>
    <row r="371" ht="10.15" customHeight="1" x14ac:dyDescent="0.25"/>
    <row r="373" ht="14.45" customHeight="1" x14ac:dyDescent="0.25"/>
    <row r="374" ht="52.5" customHeight="1" x14ac:dyDescent="0.25"/>
    <row r="377" ht="14.45" customHeight="1" x14ac:dyDescent="0.25"/>
    <row r="378" ht="25.5" customHeight="1" x14ac:dyDescent="0.25"/>
    <row r="380" ht="14.45" customHeight="1" x14ac:dyDescent="0.25"/>
    <row r="381" ht="15" customHeight="1" x14ac:dyDescent="0.25"/>
    <row r="385" ht="13.15" customHeight="1" x14ac:dyDescent="0.25"/>
    <row r="389" ht="11.45" customHeight="1" x14ac:dyDescent="0.25"/>
    <row r="393" ht="14.45" customHeight="1" x14ac:dyDescent="0.25"/>
    <row r="394" ht="15" customHeight="1" x14ac:dyDescent="0.25"/>
  </sheetData>
  <mergeCells count="25">
    <mergeCell ref="I7:N7"/>
    <mergeCell ref="B25:E25"/>
    <mergeCell ref="B27:H27"/>
    <mergeCell ref="B30:H30"/>
    <mergeCell ref="B31:H31"/>
    <mergeCell ref="B1:H2"/>
    <mergeCell ref="B3:H3"/>
    <mergeCell ref="B5:C5"/>
    <mergeCell ref="B7:H7"/>
    <mergeCell ref="B9:C9"/>
    <mergeCell ref="B58:E58"/>
    <mergeCell ref="B38:H38"/>
    <mergeCell ref="B42:H42"/>
    <mergeCell ref="B46:H46"/>
    <mergeCell ref="B50:E50"/>
    <mergeCell ref="B54:H54"/>
    <mergeCell ref="B56:E56"/>
    <mergeCell ref="B35:E35"/>
    <mergeCell ref="B11:E11"/>
    <mergeCell ref="B13:H13"/>
    <mergeCell ref="B15:H15"/>
    <mergeCell ref="B16:H18"/>
    <mergeCell ref="B20:H20"/>
    <mergeCell ref="B21:H21"/>
    <mergeCell ref="B23:E23"/>
  </mergeCells>
  <pageMargins left="0.7" right="0.7" top="0.75" bottom="0.75" header="0.3" footer="0.3"/>
  <pageSetup paperSize="9" scale="53" orientation="portrait" r:id="rId1"/>
  <rowBreaks count="3" manualBreakCount="3">
    <brk id="213" min="1" max="7" man="1"/>
    <brk id="309" min="1" max="7" man="1"/>
    <brk id="362" min="1" max="5"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theme="0" tint="-0.249977111117893"/>
  </sheetPr>
  <dimension ref="A2:M373"/>
  <sheetViews>
    <sheetView showGridLines="0" topLeftCell="A54" zoomScale="90" zoomScaleNormal="90" workbookViewId="0">
      <selection activeCell="E62" sqref="E62"/>
    </sheetView>
  </sheetViews>
  <sheetFormatPr baseColWidth="10" defaultColWidth="16.140625" defaultRowHeight="15.75" customHeight="1" x14ac:dyDescent="0.25"/>
  <cols>
    <col min="1" max="1" width="54.42578125" style="110" customWidth="1"/>
    <col min="2" max="2" width="23.5703125" style="1" customWidth="1"/>
    <col min="3" max="3" width="17.85546875" style="1" customWidth="1"/>
    <col min="4" max="4" width="16.5703125" style="1" customWidth="1"/>
    <col min="5" max="5" width="15.5703125" style="1" customWidth="1"/>
    <col min="6" max="6" width="22.5703125" style="1" customWidth="1"/>
    <col min="7" max="7" width="15.7109375" style="1" customWidth="1"/>
    <col min="8" max="8" width="14.28515625" style="1" bestFit="1" customWidth="1"/>
    <col min="9" max="9" width="14.140625" style="1" customWidth="1"/>
    <col min="10" max="10" width="13.28515625" style="1" customWidth="1"/>
    <col min="11" max="11" width="16" style="1" customWidth="1"/>
    <col min="12" max="12" width="14.5703125" style="1" bestFit="1" customWidth="1"/>
    <col min="13" max="16384" width="16.140625" style="1"/>
  </cols>
  <sheetData>
    <row r="2" spans="1:11" ht="15.75" customHeight="1" x14ac:dyDescent="0.25">
      <c r="A2" s="20" t="s">
        <v>264</v>
      </c>
      <c r="B2" s="16"/>
      <c r="C2" s="16"/>
      <c r="D2" s="16"/>
      <c r="E2" s="16"/>
      <c r="F2" s="16"/>
      <c r="G2" s="17"/>
    </row>
    <row r="3" spans="1:11" ht="15.75" customHeight="1" x14ac:dyDescent="0.25">
      <c r="A3" s="20"/>
      <c r="B3" s="16"/>
      <c r="C3" s="16"/>
      <c r="D3" s="16"/>
      <c r="E3" s="16"/>
      <c r="F3" s="16"/>
      <c r="G3" s="17"/>
    </row>
    <row r="4" spans="1:11" ht="15.75" customHeight="1" x14ac:dyDescent="0.25">
      <c r="A4" s="20" t="s">
        <v>130</v>
      </c>
      <c r="B4" s="16"/>
      <c r="C4" s="16"/>
      <c r="D4" s="16"/>
      <c r="E4" s="16"/>
      <c r="F4" s="16"/>
      <c r="G4" s="17"/>
    </row>
    <row r="5" spans="1:11" ht="54.75" customHeight="1" x14ac:dyDescent="0.25">
      <c r="A5" s="579" t="s">
        <v>438</v>
      </c>
      <c r="B5" s="579"/>
      <c r="C5" s="579"/>
      <c r="D5" s="579"/>
      <c r="E5" s="579"/>
      <c r="F5" s="579"/>
      <c r="G5" s="579"/>
    </row>
    <row r="6" spans="1:11" ht="15.75" customHeight="1" x14ac:dyDescent="0.25">
      <c r="A6" s="21"/>
      <c r="B6" s="21"/>
      <c r="C6" s="21"/>
      <c r="D6" s="21"/>
      <c r="E6" s="21"/>
      <c r="F6" s="21"/>
      <c r="G6" s="17"/>
    </row>
    <row r="7" spans="1:11" ht="15.75" customHeight="1" x14ac:dyDescent="0.25">
      <c r="A7" s="105" t="s">
        <v>131</v>
      </c>
      <c r="B7" s="47">
        <v>45473</v>
      </c>
      <c r="C7" s="16"/>
      <c r="D7" s="16"/>
      <c r="E7" s="16"/>
      <c r="F7" s="16"/>
      <c r="G7" s="17"/>
    </row>
    <row r="8" spans="1:11" ht="15.75" customHeight="1" x14ac:dyDescent="0.25">
      <c r="A8" s="102" t="s">
        <v>132</v>
      </c>
      <c r="B8" s="37">
        <v>7533.98</v>
      </c>
      <c r="C8" s="16"/>
      <c r="D8" s="16"/>
      <c r="E8" s="16"/>
      <c r="F8" s="16"/>
      <c r="G8" s="17"/>
    </row>
    <row r="9" spans="1:11" ht="15.75" customHeight="1" x14ac:dyDescent="0.25">
      <c r="A9" s="102" t="s">
        <v>133</v>
      </c>
      <c r="B9" s="37">
        <v>7543.01</v>
      </c>
      <c r="C9" s="16"/>
      <c r="D9" s="16"/>
      <c r="E9" s="16"/>
      <c r="F9" s="16"/>
      <c r="G9" s="17"/>
    </row>
    <row r="10" spans="1:11" ht="15.75" customHeight="1" x14ac:dyDescent="0.25">
      <c r="A10" s="20"/>
      <c r="B10" s="16"/>
      <c r="C10" s="16"/>
      <c r="D10" s="16"/>
      <c r="E10" s="16"/>
      <c r="F10" s="16"/>
      <c r="G10" s="17"/>
    </row>
    <row r="12" spans="1:11" ht="15.75" customHeight="1" x14ac:dyDescent="0.25">
      <c r="A12" s="20" t="s">
        <v>134</v>
      </c>
      <c r="B12" s="24"/>
      <c r="C12" s="16"/>
      <c r="D12" s="16"/>
      <c r="E12" s="16"/>
      <c r="F12" s="16"/>
      <c r="G12" s="17"/>
      <c r="H12" s="17"/>
      <c r="I12" s="16"/>
      <c r="J12" s="16"/>
      <c r="K12" s="16"/>
    </row>
    <row r="13" spans="1:11" ht="15.75" customHeight="1" x14ac:dyDescent="0.25">
      <c r="A13" s="20"/>
      <c r="B13" s="16"/>
      <c r="C13" s="16"/>
      <c r="D13" s="16"/>
      <c r="E13" s="16"/>
      <c r="F13" s="16"/>
      <c r="G13" s="17"/>
      <c r="H13" s="17"/>
      <c r="I13" s="16"/>
      <c r="J13" s="16"/>
      <c r="K13" s="16"/>
    </row>
    <row r="14" spans="1:11" ht="15.75" customHeight="1" x14ac:dyDescent="0.25">
      <c r="A14" s="592" t="s">
        <v>135</v>
      </c>
      <c r="B14" s="592"/>
      <c r="C14" s="16"/>
      <c r="D14" s="22"/>
      <c r="E14" s="22"/>
      <c r="F14" s="22"/>
      <c r="G14" s="17"/>
      <c r="H14" s="17"/>
      <c r="I14" s="16"/>
      <c r="J14" s="16"/>
      <c r="K14" s="16"/>
    </row>
    <row r="15" spans="1:11" ht="15.75" customHeight="1" x14ac:dyDescent="0.25">
      <c r="A15" s="23"/>
      <c r="B15" s="23"/>
      <c r="C15" s="16"/>
      <c r="D15" s="22"/>
      <c r="E15" s="22"/>
      <c r="F15" s="22"/>
      <c r="G15" s="17"/>
      <c r="H15" s="17"/>
      <c r="I15" s="16"/>
      <c r="J15" s="16"/>
      <c r="K15" s="16"/>
    </row>
    <row r="16" spans="1:11" ht="15.75" customHeight="1" x14ac:dyDescent="0.25">
      <c r="A16" s="20" t="s">
        <v>248</v>
      </c>
      <c r="B16" s="16"/>
      <c r="C16" s="16"/>
      <c r="D16" s="22">
        <v>6870.81</v>
      </c>
      <c r="E16" s="22"/>
      <c r="F16" s="111"/>
      <c r="G16" s="17"/>
      <c r="H16" s="17"/>
      <c r="I16" s="16"/>
      <c r="J16" s="16"/>
      <c r="K16" s="16"/>
    </row>
    <row r="17" spans="1:11" ht="15.75" customHeight="1" x14ac:dyDescent="0.25">
      <c r="A17" s="20"/>
      <c r="B17" s="16"/>
      <c r="C17" s="16"/>
      <c r="D17" s="22"/>
      <c r="E17" s="22"/>
      <c r="F17" s="111"/>
      <c r="G17" s="17"/>
      <c r="H17" s="17"/>
      <c r="I17" s="16"/>
      <c r="J17" s="16"/>
      <c r="K17" s="16"/>
    </row>
    <row r="18" spans="1:11" ht="15.75" customHeight="1" x14ac:dyDescent="0.25">
      <c r="A18" s="97" t="s">
        <v>218</v>
      </c>
      <c r="B18" s="25" t="s">
        <v>219</v>
      </c>
      <c r="C18" s="26" t="s">
        <v>220</v>
      </c>
      <c r="D18" s="26" t="s">
        <v>498</v>
      </c>
      <c r="E18" s="26" t="s">
        <v>222</v>
      </c>
      <c r="F18" s="27"/>
      <c r="G18" s="17"/>
      <c r="H18" s="17"/>
      <c r="I18" s="16"/>
      <c r="J18" s="16"/>
      <c r="K18" s="16"/>
    </row>
    <row r="19" spans="1:11" ht="15.75" customHeight="1" x14ac:dyDescent="0.25">
      <c r="A19" s="327" t="s">
        <v>426</v>
      </c>
      <c r="B19" s="28"/>
      <c r="C19" s="29"/>
      <c r="D19" s="30"/>
      <c r="E19" s="30"/>
      <c r="F19" s="16"/>
      <c r="G19" s="17"/>
      <c r="H19" s="17"/>
      <c r="I19" s="16"/>
      <c r="J19" s="16"/>
      <c r="K19" s="16"/>
    </row>
    <row r="20" spans="1:11" ht="15.75" customHeight="1" x14ac:dyDescent="0.25">
      <c r="A20" s="98" t="s">
        <v>490</v>
      </c>
      <c r="B20" s="29">
        <f>+E20/D20</f>
        <v>823.45002243170279</v>
      </c>
      <c r="C20" s="294" t="s">
        <v>348</v>
      </c>
      <c r="D20" s="31">
        <f>+B8</f>
        <v>7533.98</v>
      </c>
      <c r="E20" s="30">
        <v>6203856</v>
      </c>
      <c r="F20" s="271"/>
      <c r="G20" s="17"/>
      <c r="H20" s="32"/>
      <c r="I20" s="16"/>
      <c r="J20" s="16"/>
      <c r="K20" s="16"/>
    </row>
    <row r="21" spans="1:11" ht="15.75" customHeight="1" x14ac:dyDescent="0.25">
      <c r="A21" s="98" t="s">
        <v>491</v>
      </c>
      <c r="B21" s="29">
        <f>+E21/D21</f>
        <v>30016.809972949228</v>
      </c>
      <c r="C21" s="294" t="s">
        <v>348</v>
      </c>
      <c r="D21" s="31">
        <f>+B8</f>
        <v>7533.98</v>
      </c>
      <c r="E21" s="30">
        <v>226146046</v>
      </c>
      <c r="F21" s="271"/>
      <c r="G21" s="17"/>
      <c r="H21" s="32"/>
      <c r="I21" s="16"/>
      <c r="J21" s="16"/>
      <c r="K21" s="16"/>
    </row>
    <row r="22" spans="1:11" ht="15.75" customHeight="1" x14ac:dyDescent="0.25">
      <c r="A22" s="98" t="s">
        <v>989</v>
      </c>
      <c r="B22" s="29">
        <f>+E22/D22</f>
        <v>1675.849949163656</v>
      </c>
      <c r="C22" s="294" t="s">
        <v>348</v>
      </c>
      <c r="D22" s="31">
        <f>+B8</f>
        <v>7533.98</v>
      </c>
      <c r="E22" s="30">
        <v>12625820</v>
      </c>
      <c r="F22" s="271"/>
      <c r="G22" s="17"/>
      <c r="H22" s="32"/>
      <c r="I22" s="16"/>
      <c r="J22" s="16"/>
      <c r="K22" s="16"/>
    </row>
    <row r="23" spans="1:11" ht="15.75" customHeight="1" x14ac:dyDescent="0.25">
      <c r="A23" s="98" t="s">
        <v>489</v>
      </c>
      <c r="B23" s="29">
        <f>+E23/D23</f>
        <v>66910.610062676045</v>
      </c>
      <c r="C23" s="294" t="s">
        <v>348</v>
      </c>
      <c r="D23" s="31">
        <f>+B8</f>
        <v>7533.98</v>
      </c>
      <c r="E23" s="30">
        <v>504103198</v>
      </c>
      <c r="F23" s="271"/>
      <c r="G23" s="17"/>
      <c r="H23" s="32"/>
      <c r="I23" s="16"/>
      <c r="J23" s="16"/>
      <c r="K23" s="16"/>
    </row>
    <row r="24" spans="1:11" ht="15.75" customHeight="1" x14ac:dyDescent="0.25">
      <c r="A24" s="98" t="s">
        <v>556</v>
      </c>
      <c r="B24" s="29">
        <f>+E24/D24</f>
        <v>41522.160000424745</v>
      </c>
      <c r="C24" s="294" t="s">
        <v>348</v>
      </c>
      <c r="D24" s="31">
        <f>+B8</f>
        <v>7533.98</v>
      </c>
      <c r="E24" s="30">
        <v>312827123</v>
      </c>
      <c r="F24" s="271"/>
      <c r="G24" s="17"/>
      <c r="H24" s="32"/>
      <c r="I24" s="16"/>
      <c r="J24" s="16"/>
      <c r="K24" s="16"/>
    </row>
    <row r="25" spans="1:11" ht="15.75" customHeight="1" x14ac:dyDescent="0.25">
      <c r="A25" s="99"/>
      <c r="B25" s="33"/>
      <c r="C25" s="34"/>
      <c r="D25" s="34"/>
      <c r="E25" s="34"/>
      <c r="F25" s="34"/>
      <c r="G25" s="35"/>
      <c r="H25" s="17"/>
      <c r="I25" s="16"/>
      <c r="J25" s="16"/>
      <c r="K25" s="16"/>
    </row>
    <row r="26" spans="1:11" ht="15.75" customHeight="1" x14ac:dyDescent="0.25">
      <c r="A26" s="20" t="s">
        <v>342</v>
      </c>
      <c r="B26" s="16"/>
      <c r="C26" s="16"/>
      <c r="D26" s="34"/>
      <c r="E26" s="34"/>
      <c r="F26" s="34"/>
      <c r="G26" s="35"/>
      <c r="H26" s="17"/>
      <c r="I26" s="16"/>
      <c r="J26" s="16"/>
      <c r="K26" s="16"/>
    </row>
    <row r="27" spans="1:11" ht="15.75" customHeight="1" x14ac:dyDescent="0.25">
      <c r="A27" s="20"/>
      <c r="B27" s="16"/>
      <c r="C27" s="16"/>
      <c r="D27" s="34"/>
      <c r="E27" s="34"/>
      <c r="F27" s="34"/>
      <c r="G27" s="35"/>
      <c r="H27" s="17"/>
      <c r="I27" s="16"/>
      <c r="J27" s="16"/>
      <c r="K27" s="16"/>
    </row>
    <row r="28" spans="1:11" ht="15.75" customHeight="1" x14ac:dyDescent="0.25">
      <c r="A28" s="97" t="s">
        <v>218</v>
      </c>
      <c r="B28" s="25" t="s">
        <v>219</v>
      </c>
      <c r="C28" s="26" t="s">
        <v>220</v>
      </c>
      <c r="D28" s="26" t="s">
        <v>221</v>
      </c>
      <c r="E28" s="26" t="s">
        <v>222</v>
      </c>
      <c r="G28" s="17"/>
      <c r="H28" s="17"/>
      <c r="I28" s="16"/>
      <c r="J28" s="16"/>
      <c r="K28" s="16"/>
    </row>
    <row r="29" spans="1:11" ht="15.75" customHeight="1" x14ac:dyDescent="0.25">
      <c r="A29" s="100" t="s">
        <v>612</v>
      </c>
      <c r="B29" s="272">
        <f>+E29/D29</f>
        <v>6.8800288824764602</v>
      </c>
      <c r="C29" s="273" t="s">
        <v>348</v>
      </c>
      <c r="D29" s="31">
        <f>+$B$8</f>
        <v>7533.98</v>
      </c>
      <c r="E29" s="365">
        <v>51834</v>
      </c>
      <c r="F29" s="27"/>
      <c r="G29" s="35"/>
      <c r="H29" s="17"/>
      <c r="I29" s="16"/>
      <c r="J29" s="16"/>
      <c r="K29" s="16"/>
    </row>
    <row r="30" spans="1:11" ht="15.75" customHeight="1" x14ac:dyDescent="0.25">
      <c r="A30" s="100" t="s">
        <v>628</v>
      </c>
      <c r="B30" s="272">
        <f t="shared" ref="B30:B33" si="0">+E30/D30</f>
        <v>1500</v>
      </c>
      <c r="C30" s="273" t="s">
        <v>348</v>
      </c>
      <c r="D30" s="31">
        <f>+$B$8</f>
        <v>7533.98</v>
      </c>
      <c r="E30" s="365">
        <v>11300970</v>
      </c>
      <c r="F30" s="169"/>
      <c r="G30" s="35"/>
      <c r="H30" s="17"/>
      <c r="I30" s="16"/>
      <c r="J30" s="16"/>
      <c r="K30" s="16"/>
    </row>
    <row r="31" spans="1:11" ht="15.75" customHeight="1" x14ac:dyDescent="0.25">
      <c r="A31" s="100" t="s">
        <v>603</v>
      </c>
      <c r="B31" s="272">
        <f t="shared" si="0"/>
        <v>7125.0000663659848</v>
      </c>
      <c r="C31" s="273" t="s">
        <v>348</v>
      </c>
      <c r="D31" s="31">
        <f t="shared" ref="D31:D33" si="1">+$B$8</f>
        <v>7533.98</v>
      </c>
      <c r="E31" s="365">
        <v>53679608</v>
      </c>
      <c r="F31" s="169"/>
      <c r="G31" s="35"/>
      <c r="H31" s="17"/>
      <c r="I31" s="16"/>
      <c r="J31" s="16"/>
      <c r="K31" s="16"/>
    </row>
    <row r="32" spans="1:11" ht="15.75" customHeight="1" x14ac:dyDescent="0.25">
      <c r="A32" s="100" t="s">
        <v>397</v>
      </c>
      <c r="B32" s="272">
        <f t="shared" si="0"/>
        <v>375.00006636598454</v>
      </c>
      <c r="C32" s="273" t="s">
        <v>348</v>
      </c>
      <c r="D32" s="31">
        <f t="shared" si="1"/>
        <v>7533.98</v>
      </c>
      <c r="E32" s="365">
        <v>2825243</v>
      </c>
      <c r="F32" s="169"/>
      <c r="G32" s="35"/>
      <c r="H32" s="17"/>
      <c r="I32" s="16"/>
      <c r="J32" s="16"/>
      <c r="K32" s="16"/>
    </row>
    <row r="33" spans="1:12" ht="15.75" customHeight="1" x14ac:dyDescent="0.25">
      <c r="A33" s="100" t="s">
        <v>609</v>
      </c>
      <c r="B33" s="272">
        <f t="shared" si="0"/>
        <v>3000</v>
      </c>
      <c r="C33" s="273" t="s">
        <v>348</v>
      </c>
      <c r="D33" s="31">
        <f t="shared" si="1"/>
        <v>7533.98</v>
      </c>
      <c r="E33" s="365">
        <v>22601940</v>
      </c>
      <c r="F33" s="169"/>
      <c r="G33" s="35"/>
      <c r="H33" s="17"/>
      <c r="I33" s="16"/>
      <c r="J33" s="16"/>
      <c r="K33" s="16"/>
    </row>
    <row r="34" spans="1:12" ht="15.75" customHeight="1" x14ac:dyDescent="0.25">
      <c r="A34" s="97" t="s">
        <v>439</v>
      </c>
      <c r="B34" s="36"/>
      <c r="C34" s="36"/>
      <c r="D34" s="38"/>
      <c r="E34" s="39">
        <f>SUM(E29:E33)</f>
        <v>90459595</v>
      </c>
      <c r="F34" s="34"/>
      <c r="G34" s="35"/>
      <c r="H34" s="17"/>
      <c r="I34" s="16"/>
      <c r="J34" s="16"/>
      <c r="K34" s="16"/>
    </row>
    <row r="35" spans="1:12" ht="15.75" customHeight="1" x14ac:dyDescent="0.25">
      <c r="A35" s="99"/>
      <c r="B35" s="33"/>
      <c r="C35" s="34"/>
      <c r="D35" s="34"/>
      <c r="E35" s="34"/>
      <c r="F35" s="34"/>
      <c r="G35" s="35"/>
      <c r="H35" s="17"/>
      <c r="I35" s="16"/>
      <c r="J35" s="16"/>
      <c r="K35" s="16"/>
    </row>
    <row r="36" spans="1:12" ht="16.5" customHeight="1" x14ac:dyDescent="0.25">
      <c r="A36" s="20" t="s">
        <v>249</v>
      </c>
      <c r="B36" s="20"/>
      <c r="C36" s="16"/>
      <c r="D36" s="16"/>
      <c r="E36" s="34"/>
      <c r="F36" s="34"/>
      <c r="G36" s="34"/>
      <c r="H36" s="17"/>
      <c r="I36" s="17"/>
      <c r="J36" s="16"/>
      <c r="K36" s="16"/>
      <c r="L36" s="16"/>
    </row>
    <row r="37" spans="1:12" ht="15.75" customHeight="1" x14ac:dyDescent="0.25">
      <c r="A37" s="97" t="s">
        <v>218</v>
      </c>
      <c r="B37" s="97" t="s">
        <v>445</v>
      </c>
      <c r="C37" s="25" t="s">
        <v>219</v>
      </c>
      <c r="D37" s="26" t="s">
        <v>220</v>
      </c>
      <c r="E37" s="26" t="s">
        <v>221</v>
      </c>
      <c r="F37" s="26" t="s">
        <v>222</v>
      </c>
      <c r="G37" s="27"/>
      <c r="H37" s="17"/>
      <c r="I37" s="17"/>
      <c r="J37" s="16"/>
      <c r="K37" s="16"/>
      <c r="L37" s="16"/>
    </row>
    <row r="38" spans="1:12" ht="15.75" customHeight="1" x14ac:dyDescent="0.25">
      <c r="A38" s="36" t="s">
        <v>519</v>
      </c>
      <c r="B38" s="28" t="s">
        <v>446</v>
      </c>
      <c r="C38" s="272">
        <v>65000</v>
      </c>
      <c r="D38" s="273" t="s">
        <v>348</v>
      </c>
      <c r="E38" s="31">
        <f t="shared" ref="E38:E39" si="2">+$B$8</f>
        <v>7533.98</v>
      </c>
      <c r="F38" s="63">
        <f>+C38*E38</f>
        <v>489708700</v>
      </c>
      <c r="G38" s="271"/>
      <c r="H38" s="17"/>
      <c r="I38" s="17"/>
      <c r="J38" s="16"/>
      <c r="K38" s="16"/>
      <c r="L38" s="16"/>
    </row>
    <row r="39" spans="1:12" ht="15.75" customHeight="1" x14ac:dyDescent="0.25">
      <c r="A39" s="36" t="s">
        <v>974</v>
      </c>
      <c r="B39" s="28" t="s">
        <v>446</v>
      </c>
      <c r="C39" s="272">
        <v>30000</v>
      </c>
      <c r="D39" s="273" t="s">
        <v>348</v>
      </c>
      <c r="E39" s="31">
        <f t="shared" si="2"/>
        <v>7533.98</v>
      </c>
      <c r="F39" s="63">
        <f>+C39*E39</f>
        <v>226019400</v>
      </c>
      <c r="G39" s="271"/>
      <c r="H39" s="17"/>
      <c r="I39" s="17"/>
      <c r="J39" s="16"/>
      <c r="K39" s="16"/>
      <c r="L39" s="16"/>
    </row>
    <row r="40" spans="1:12" ht="15.75" customHeight="1" x14ac:dyDescent="0.25">
      <c r="A40" s="97" t="s">
        <v>439</v>
      </c>
      <c r="B40" s="97"/>
      <c r="C40" s="36"/>
      <c r="D40" s="36"/>
      <c r="E40" s="38"/>
      <c r="F40" s="39">
        <f>SUM(F38:F39)</f>
        <v>715728100</v>
      </c>
      <c r="G40" s="16"/>
      <c r="H40" s="17"/>
      <c r="I40" s="17"/>
      <c r="J40" s="16"/>
      <c r="K40" s="16"/>
      <c r="L40" s="16"/>
    </row>
    <row r="41" spans="1:12" ht="15.75" customHeight="1" x14ac:dyDescent="0.25">
      <c r="A41" s="20"/>
      <c r="B41" s="20"/>
      <c r="C41" s="16"/>
      <c r="D41" s="16"/>
      <c r="E41" s="40"/>
      <c r="F41" s="40"/>
      <c r="G41" s="16"/>
      <c r="H41" s="17"/>
      <c r="I41" s="17"/>
      <c r="J41" s="16"/>
      <c r="K41" s="16"/>
      <c r="L41" s="16"/>
    </row>
    <row r="42" spans="1:12" ht="15.75" customHeight="1" x14ac:dyDescent="0.25">
      <c r="A42" s="20"/>
      <c r="B42" s="16"/>
      <c r="C42" s="16"/>
      <c r="D42" s="16"/>
      <c r="E42" s="16"/>
      <c r="F42" s="16"/>
      <c r="G42" s="17"/>
      <c r="H42" s="17"/>
      <c r="I42" s="16"/>
      <c r="J42" s="16"/>
      <c r="K42" s="16"/>
    </row>
    <row r="43" spans="1:12" ht="15.75" customHeight="1" x14ac:dyDescent="0.25">
      <c r="A43" s="96"/>
      <c r="B43" s="16"/>
      <c r="C43" s="16"/>
      <c r="D43" s="16"/>
      <c r="E43" s="40"/>
      <c r="F43" s="16"/>
      <c r="G43" s="17"/>
      <c r="H43" s="17"/>
      <c r="I43" s="16"/>
      <c r="J43" s="16"/>
      <c r="K43" s="16"/>
    </row>
    <row r="44" spans="1:12" ht="15.75" customHeight="1" x14ac:dyDescent="0.25">
      <c r="A44" s="20" t="s">
        <v>136</v>
      </c>
      <c r="B44" s="16"/>
      <c r="C44" s="16"/>
      <c r="D44" s="16"/>
      <c r="E44" s="16"/>
      <c r="F44" s="16"/>
      <c r="G44" s="17"/>
      <c r="H44" s="17"/>
      <c r="I44" s="16"/>
      <c r="J44" s="16"/>
      <c r="K44" s="16"/>
    </row>
    <row r="45" spans="1:12" ht="15.75" customHeight="1" thickBot="1" x14ac:dyDescent="0.3">
      <c r="A45" s="20"/>
      <c r="B45" s="16"/>
      <c r="C45" s="16"/>
      <c r="D45" s="16"/>
      <c r="E45" s="16"/>
      <c r="F45" s="16"/>
      <c r="G45" s="17"/>
      <c r="H45" s="17"/>
      <c r="I45" s="16"/>
      <c r="J45" s="16"/>
      <c r="K45" s="16"/>
    </row>
    <row r="46" spans="1:12" ht="15.75" customHeight="1" x14ac:dyDescent="0.25">
      <c r="A46" s="593" t="s">
        <v>223</v>
      </c>
      <c r="B46" s="595" t="s">
        <v>224</v>
      </c>
      <c r="C46" s="595" t="s">
        <v>225</v>
      </c>
      <c r="D46" s="595" t="s">
        <v>226</v>
      </c>
      <c r="E46" s="604" t="s">
        <v>227</v>
      </c>
      <c r="F46" s="16"/>
      <c r="G46" s="17"/>
      <c r="H46" s="17"/>
      <c r="I46" s="16"/>
      <c r="J46" s="16"/>
      <c r="K46" s="16"/>
    </row>
    <row r="47" spans="1:12" ht="15.75" customHeight="1" x14ac:dyDescent="0.25">
      <c r="A47" s="594"/>
      <c r="B47" s="596"/>
      <c r="C47" s="596"/>
      <c r="D47" s="596"/>
      <c r="E47" s="605"/>
      <c r="F47" s="16"/>
      <c r="G47" s="17"/>
      <c r="H47" s="17"/>
      <c r="I47" s="16"/>
      <c r="J47" s="16"/>
      <c r="K47" s="16"/>
    </row>
    <row r="48" spans="1:12" ht="15.75" customHeight="1" x14ac:dyDescent="0.25">
      <c r="A48" s="112" t="s">
        <v>434</v>
      </c>
      <c r="B48" s="164">
        <f>+B8</f>
        <v>7533.98</v>
      </c>
      <c r="C48" s="114">
        <v>28788722</v>
      </c>
      <c r="D48" s="29"/>
      <c r="E48" s="30"/>
      <c r="F48" s="16"/>
      <c r="G48" s="17"/>
      <c r="H48" s="17"/>
      <c r="I48" s="16"/>
      <c r="J48" s="16"/>
      <c r="K48" s="16"/>
    </row>
    <row r="49" spans="1:11" ht="15.75" customHeight="1" x14ac:dyDescent="0.25">
      <c r="A49" s="112" t="s">
        <v>436</v>
      </c>
      <c r="B49" s="113">
        <f>+B9</f>
        <v>7543.01</v>
      </c>
      <c r="C49" s="114"/>
      <c r="D49" s="29"/>
      <c r="E49" s="30"/>
      <c r="F49" s="40"/>
      <c r="G49" s="17"/>
      <c r="H49" s="17"/>
      <c r="I49" s="16"/>
      <c r="J49" s="16"/>
      <c r="K49" s="16"/>
    </row>
    <row r="50" spans="1:11" ht="15.75" customHeight="1" x14ac:dyDescent="0.25">
      <c r="A50" s="112" t="s">
        <v>437</v>
      </c>
      <c r="B50" s="113">
        <f>+B48</f>
        <v>7533.98</v>
      </c>
      <c r="C50" s="114">
        <v>0</v>
      </c>
      <c r="D50" s="29"/>
      <c r="E50" s="30"/>
      <c r="F50" s="40"/>
      <c r="G50" s="17"/>
      <c r="H50" s="17"/>
      <c r="I50" s="16"/>
      <c r="J50" s="16"/>
      <c r="K50" s="16"/>
    </row>
    <row r="51" spans="1:11" ht="15.75" customHeight="1" x14ac:dyDescent="0.25">
      <c r="A51" s="115" t="s">
        <v>435</v>
      </c>
      <c r="B51" s="116">
        <f>+B49</f>
        <v>7543.01</v>
      </c>
      <c r="C51" s="114"/>
      <c r="D51" s="117"/>
      <c r="E51" s="73"/>
      <c r="F51" s="40"/>
      <c r="G51" s="17"/>
      <c r="H51" s="17"/>
      <c r="I51" s="16"/>
      <c r="J51" s="16"/>
      <c r="K51" s="16"/>
    </row>
    <row r="52" spans="1:11" ht="15.75" customHeight="1" x14ac:dyDescent="0.25">
      <c r="A52" s="41" t="s">
        <v>228</v>
      </c>
      <c r="B52" s="42"/>
      <c r="C52" s="43">
        <f>SUM(C48:C51)</f>
        <v>28788722</v>
      </c>
      <c r="D52" s="42"/>
      <c r="E52" s="43"/>
      <c r="F52" s="40"/>
      <c r="G52" s="17"/>
      <c r="H52" s="17"/>
      <c r="I52" s="16"/>
      <c r="J52" s="16"/>
      <c r="K52" s="16"/>
    </row>
    <row r="53" spans="1:11" ht="15.75" customHeight="1" x14ac:dyDescent="0.25">
      <c r="A53" s="44"/>
      <c r="B53" s="24"/>
      <c r="C53" s="45"/>
      <c r="D53" s="24"/>
      <c r="E53" s="45"/>
      <c r="F53" s="40"/>
      <c r="G53" s="17"/>
      <c r="H53" s="17"/>
      <c r="I53" s="16"/>
      <c r="J53" s="16"/>
      <c r="K53" s="16"/>
    </row>
    <row r="54" spans="1:11" ht="15.75" customHeight="1" x14ac:dyDescent="0.25">
      <c r="A54" s="44"/>
      <c r="B54" s="24"/>
      <c r="C54" s="45"/>
      <c r="D54" s="24"/>
      <c r="E54" s="45"/>
      <c r="F54" s="16"/>
      <c r="G54" s="17"/>
      <c r="H54" s="17"/>
      <c r="I54" s="16"/>
      <c r="J54" s="16"/>
      <c r="K54" s="16"/>
    </row>
    <row r="55" spans="1:11" ht="15.75" customHeight="1" x14ac:dyDescent="0.25">
      <c r="A55" s="20" t="s">
        <v>137</v>
      </c>
      <c r="B55" s="16"/>
      <c r="C55" s="16"/>
      <c r="D55" s="16"/>
      <c r="E55" s="16"/>
      <c r="F55" s="16"/>
      <c r="G55" s="17"/>
      <c r="H55" s="17"/>
      <c r="I55" s="16"/>
      <c r="J55" s="16"/>
      <c r="K55" s="16"/>
    </row>
    <row r="56" spans="1:11" ht="15.75" customHeight="1" x14ac:dyDescent="0.25">
      <c r="A56" s="20"/>
      <c r="B56" s="16"/>
      <c r="C56" s="16"/>
      <c r="D56" s="16"/>
      <c r="G56" s="17"/>
      <c r="H56" s="17"/>
      <c r="I56" s="16"/>
      <c r="J56" s="16"/>
      <c r="K56" s="16"/>
    </row>
    <row r="57" spans="1:11" ht="15.75" customHeight="1" x14ac:dyDescent="0.25">
      <c r="A57" s="589" t="s">
        <v>8</v>
      </c>
      <c r="B57" s="597" t="s">
        <v>138</v>
      </c>
      <c r="C57" s="25" t="s">
        <v>139</v>
      </c>
      <c r="D57" s="26" t="s">
        <v>140</v>
      </c>
      <c r="E57" s="16"/>
      <c r="F57" s="16"/>
      <c r="G57" s="17"/>
      <c r="H57" s="17"/>
      <c r="I57" s="16"/>
      <c r="J57" s="16"/>
      <c r="K57" s="16"/>
    </row>
    <row r="58" spans="1:11" ht="15.75" customHeight="1" x14ac:dyDescent="0.25">
      <c r="A58" s="589"/>
      <c r="B58" s="597"/>
      <c r="C58" s="47">
        <v>45473</v>
      </c>
      <c r="D58" s="47">
        <v>45291</v>
      </c>
      <c r="E58" s="46"/>
      <c r="F58" s="46"/>
      <c r="G58" s="17"/>
      <c r="H58" s="17"/>
      <c r="I58" s="16"/>
      <c r="J58" s="16"/>
      <c r="K58" s="16"/>
    </row>
    <row r="59" spans="1:11" ht="15.75" customHeight="1" x14ac:dyDescent="0.25">
      <c r="A59" s="101" t="s">
        <v>141</v>
      </c>
      <c r="B59" s="49"/>
      <c r="C59" s="50">
        <f>SUM(C60:C75)</f>
        <v>6211721736</v>
      </c>
      <c r="D59" s="50">
        <v>3458826472</v>
      </c>
      <c r="E59" s="48"/>
      <c r="F59" s="48"/>
      <c r="G59" s="17"/>
      <c r="H59" s="17"/>
      <c r="I59" s="16"/>
      <c r="J59" s="16"/>
      <c r="K59" s="16"/>
    </row>
    <row r="60" spans="1:11" ht="15.75" customHeight="1" x14ac:dyDescent="0.25">
      <c r="A60" s="102" t="s">
        <v>536</v>
      </c>
      <c r="B60" s="51" t="s">
        <v>142</v>
      </c>
      <c r="C60" s="166">
        <v>200000</v>
      </c>
      <c r="D60" s="166">
        <v>200000</v>
      </c>
      <c r="E60" s="170"/>
      <c r="F60" s="170"/>
      <c r="G60" s="17"/>
      <c r="H60" s="17"/>
      <c r="I60" s="16"/>
      <c r="J60" s="16"/>
      <c r="K60" s="16"/>
    </row>
    <row r="61" spans="1:11" ht="15.75" customHeight="1" x14ac:dyDescent="0.25">
      <c r="A61" s="102" t="s">
        <v>385</v>
      </c>
      <c r="B61" s="51" t="s">
        <v>142</v>
      </c>
      <c r="C61" s="166">
        <v>0</v>
      </c>
      <c r="D61" s="166">
        <v>1390624</v>
      </c>
      <c r="E61" s="171"/>
      <c r="F61" s="48"/>
      <c r="G61" s="17"/>
      <c r="H61" s="17"/>
      <c r="I61" s="16"/>
      <c r="J61" s="16"/>
      <c r="K61" s="16"/>
    </row>
    <row r="62" spans="1:11" ht="15.75" customHeight="1" x14ac:dyDescent="0.25">
      <c r="A62" s="102" t="s">
        <v>558</v>
      </c>
      <c r="B62" s="51" t="s">
        <v>142</v>
      </c>
      <c r="C62" s="166">
        <v>3863762506</v>
      </c>
      <c r="D62" s="166">
        <v>236323720</v>
      </c>
      <c r="E62" s="171"/>
      <c r="F62" s="48"/>
      <c r="G62" s="17"/>
      <c r="H62" s="17"/>
      <c r="I62" s="16"/>
      <c r="J62" s="16"/>
      <c r="K62" s="16"/>
    </row>
    <row r="63" spans="1:11" ht="15.75" customHeight="1" x14ac:dyDescent="0.25">
      <c r="A63" s="102" t="s">
        <v>556</v>
      </c>
      <c r="B63" s="51" t="s">
        <v>348</v>
      </c>
      <c r="C63" s="166">
        <v>312827124</v>
      </c>
      <c r="D63" s="364">
        <v>232966502</v>
      </c>
      <c r="E63" s="171"/>
      <c r="F63" s="52"/>
      <c r="G63" s="17"/>
      <c r="H63" s="17"/>
      <c r="I63" s="16"/>
      <c r="J63" s="16"/>
      <c r="K63" s="16"/>
    </row>
    <row r="64" spans="1:11" ht="15.75" customHeight="1" x14ac:dyDescent="0.25">
      <c r="A64" s="102" t="s">
        <v>552</v>
      </c>
      <c r="B64" s="51" t="s">
        <v>142</v>
      </c>
      <c r="C64" s="166">
        <v>1059401119</v>
      </c>
      <c r="D64" s="364">
        <v>2565601693</v>
      </c>
      <c r="E64" s="171"/>
      <c r="F64" s="52"/>
      <c r="G64" s="17"/>
      <c r="H64" s="17"/>
      <c r="I64" s="16"/>
      <c r="J64" s="16"/>
      <c r="K64" s="16"/>
    </row>
    <row r="65" spans="1:12" ht="15.75" customHeight="1" x14ac:dyDescent="0.25">
      <c r="A65" s="102" t="s">
        <v>489</v>
      </c>
      <c r="B65" s="51" t="s">
        <v>348</v>
      </c>
      <c r="C65" s="166">
        <v>504103198</v>
      </c>
      <c r="D65" s="364">
        <v>380284383</v>
      </c>
      <c r="E65" s="171"/>
      <c r="F65" s="52"/>
      <c r="G65" s="17"/>
      <c r="H65" s="17"/>
      <c r="I65" s="16"/>
      <c r="J65" s="16"/>
      <c r="K65" s="16"/>
    </row>
    <row r="66" spans="1:12" ht="15.75" customHeight="1" x14ac:dyDescent="0.25">
      <c r="A66" s="102" t="s">
        <v>1022</v>
      </c>
      <c r="B66" s="51" t="s">
        <v>142</v>
      </c>
      <c r="C66" s="166">
        <v>87476134</v>
      </c>
      <c r="D66" s="364">
        <v>6204788</v>
      </c>
      <c r="E66" s="171"/>
      <c r="F66" s="52"/>
      <c r="G66" s="17"/>
      <c r="H66" s="17"/>
      <c r="I66" s="16"/>
      <c r="J66" s="16"/>
      <c r="K66" s="16"/>
    </row>
    <row r="67" spans="1:12" ht="15.75" customHeight="1" x14ac:dyDescent="0.25">
      <c r="A67" s="102" t="s">
        <v>550</v>
      </c>
      <c r="B67" s="51" t="s">
        <v>142</v>
      </c>
      <c r="C67" s="166">
        <v>2668</v>
      </c>
      <c r="D67" s="364">
        <v>29908642</v>
      </c>
      <c r="E67" s="171"/>
      <c r="F67" s="52"/>
      <c r="G67" s="17"/>
      <c r="H67" s="17"/>
      <c r="I67" s="16"/>
      <c r="J67" s="16"/>
      <c r="K67" s="16"/>
    </row>
    <row r="68" spans="1:12" ht="15.75" customHeight="1" x14ac:dyDescent="0.25">
      <c r="A68" s="102" t="s">
        <v>1023</v>
      </c>
      <c r="B68" s="51" t="s">
        <v>348</v>
      </c>
      <c r="C68" s="166">
        <v>6203856</v>
      </c>
      <c r="D68" s="364">
        <v>5861572</v>
      </c>
      <c r="E68" s="171"/>
      <c r="F68" s="52"/>
      <c r="G68" s="17"/>
      <c r="H68" s="17"/>
      <c r="I68" s="16"/>
      <c r="J68" s="16"/>
      <c r="K68" s="16"/>
    </row>
    <row r="69" spans="1:12" ht="15.75" customHeight="1" x14ac:dyDescent="0.25">
      <c r="A69" s="102" t="s">
        <v>1024</v>
      </c>
      <c r="B69" s="51" t="s">
        <v>348</v>
      </c>
      <c r="C69" s="166">
        <v>226146046</v>
      </c>
      <c r="D69" s="364">
        <v>84548</v>
      </c>
      <c r="E69" s="171"/>
      <c r="F69" s="52"/>
      <c r="G69" s="17"/>
      <c r="H69" s="17"/>
      <c r="I69" s="16"/>
      <c r="J69" s="16"/>
      <c r="K69" s="16"/>
    </row>
    <row r="70" spans="1:12" ht="15.75" customHeight="1" x14ac:dyDescent="0.25">
      <c r="A70" s="102" t="s">
        <v>543</v>
      </c>
      <c r="B70" s="51" t="s">
        <v>142</v>
      </c>
      <c r="C70" s="166">
        <v>8276813</v>
      </c>
      <c r="D70" s="364">
        <v>0</v>
      </c>
      <c r="E70" s="171"/>
      <c r="F70" s="52"/>
      <c r="G70" s="17"/>
      <c r="H70" s="17"/>
      <c r="I70" s="16"/>
      <c r="J70" s="16"/>
      <c r="K70" s="16"/>
    </row>
    <row r="71" spans="1:12" ht="15.75" customHeight="1" x14ac:dyDescent="0.25">
      <c r="A71" s="102" t="s">
        <v>987</v>
      </c>
      <c r="B71" s="51" t="s">
        <v>142</v>
      </c>
      <c r="C71" s="166">
        <v>27412054</v>
      </c>
      <c r="D71" s="364"/>
      <c r="E71" s="171"/>
      <c r="F71" s="52"/>
      <c r="G71" s="17"/>
      <c r="H71" s="17"/>
      <c r="I71" s="16"/>
      <c r="J71" s="16"/>
      <c r="K71" s="16"/>
    </row>
    <row r="72" spans="1:12" ht="15.75" customHeight="1" x14ac:dyDescent="0.25">
      <c r="A72" s="102" t="s">
        <v>988</v>
      </c>
      <c r="B72" s="51" t="s">
        <v>142</v>
      </c>
      <c r="C72" s="166">
        <v>94159409</v>
      </c>
      <c r="D72" s="364"/>
      <c r="E72" s="171"/>
      <c r="F72" s="52"/>
      <c r="G72" s="17"/>
      <c r="H72" s="17"/>
      <c r="I72" s="16"/>
      <c r="J72" s="16"/>
      <c r="K72" s="16"/>
    </row>
    <row r="73" spans="1:12" ht="15.75" customHeight="1" x14ac:dyDescent="0.25">
      <c r="A73" s="102" t="s">
        <v>1025</v>
      </c>
      <c r="B73" s="51" t="s">
        <v>348</v>
      </c>
      <c r="C73" s="166">
        <v>12625820</v>
      </c>
      <c r="D73" s="364"/>
      <c r="E73" s="171"/>
      <c r="F73" s="52"/>
      <c r="G73" s="17"/>
      <c r="H73" s="17"/>
      <c r="I73" s="16"/>
      <c r="J73" s="16"/>
      <c r="K73" s="16"/>
    </row>
    <row r="74" spans="1:12" ht="15.75" customHeight="1" x14ac:dyDescent="0.25">
      <c r="A74" s="102" t="s">
        <v>1026</v>
      </c>
      <c r="B74" s="51" t="s">
        <v>142</v>
      </c>
      <c r="C74" s="166">
        <v>8824989</v>
      </c>
      <c r="D74" s="364"/>
      <c r="E74" s="171"/>
      <c r="F74" s="52"/>
      <c r="G74" s="17"/>
      <c r="H74" s="17"/>
      <c r="I74" s="16"/>
      <c r="J74" s="16"/>
      <c r="K74" s="16"/>
    </row>
    <row r="75" spans="1:12" ht="15.75" customHeight="1" x14ac:dyDescent="0.25">
      <c r="A75" s="102" t="s">
        <v>990</v>
      </c>
      <c r="B75" s="51" t="s">
        <v>142</v>
      </c>
      <c r="C75" s="166">
        <v>300000</v>
      </c>
      <c r="D75" s="364"/>
      <c r="E75" s="171"/>
      <c r="F75" s="52"/>
      <c r="G75" s="17"/>
      <c r="H75" s="17"/>
      <c r="I75" s="16"/>
      <c r="J75" s="16"/>
      <c r="K75" s="16"/>
    </row>
    <row r="76" spans="1:12" ht="15.75" customHeight="1" x14ac:dyDescent="0.25">
      <c r="A76" s="377"/>
      <c r="B76" s="53"/>
      <c r="C76" s="378"/>
      <c r="D76" s="379"/>
      <c r="E76" s="171"/>
      <c r="F76" s="52"/>
      <c r="G76" s="17"/>
      <c r="H76" s="17"/>
      <c r="I76" s="16"/>
      <c r="J76" s="16"/>
      <c r="K76" s="16"/>
    </row>
    <row r="77" spans="1:12" ht="15.75" customHeight="1" x14ac:dyDescent="0.25">
      <c r="A77" s="20"/>
      <c r="B77" s="53"/>
      <c r="C77" s="54"/>
      <c r="D77" s="52"/>
      <c r="E77" s="52"/>
      <c r="F77" s="52"/>
      <c r="G77" s="17"/>
      <c r="H77" s="17"/>
      <c r="I77" s="16"/>
      <c r="J77" s="16"/>
      <c r="K77" s="16"/>
    </row>
    <row r="78" spans="1:12" ht="15.75" customHeight="1" x14ac:dyDescent="0.25">
      <c r="A78" s="96"/>
      <c r="B78" s="16"/>
      <c r="C78" s="16"/>
      <c r="D78" s="16"/>
      <c r="E78" s="16"/>
      <c r="F78" s="16"/>
      <c r="G78" s="17"/>
      <c r="H78" s="17"/>
      <c r="I78" s="16"/>
      <c r="J78" s="16"/>
      <c r="K78" s="16"/>
    </row>
    <row r="79" spans="1:12" ht="15.75" customHeight="1" x14ac:dyDescent="0.25">
      <c r="A79" s="20" t="s">
        <v>143</v>
      </c>
      <c r="B79" s="16"/>
      <c r="C79" s="16"/>
      <c r="D79" s="16"/>
      <c r="E79" s="16"/>
      <c r="F79" s="16"/>
      <c r="G79" s="17"/>
      <c r="H79" s="17"/>
      <c r="I79" s="16"/>
      <c r="J79" s="16"/>
      <c r="K79" s="16"/>
    </row>
    <row r="80" spans="1:12" ht="15.75" customHeight="1" x14ac:dyDescent="0.25">
      <c r="A80" s="20"/>
      <c r="B80" s="16"/>
      <c r="C80" s="55"/>
      <c r="D80" s="55"/>
      <c r="E80" s="55"/>
      <c r="F80" s="56"/>
      <c r="G80" s="40"/>
      <c r="H80" s="17"/>
      <c r="I80" s="17"/>
      <c r="J80" s="16"/>
      <c r="K80" s="16"/>
      <c r="L80" s="16"/>
    </row>
    <row r="81" spans="1:12" ht="36.75" customHeight="1" x14ac:dyDescent="0.25">
      <c r="A81" s="105" t="s">
        <v>229</v>
      </c>
      <c r="B81" s="25" t="s">
        <v>230</v>
      </c>
      <c r="C81" s="25" t="s">
        <v>231</v>
      </c>
      <c r="D81" s="25" t="s">
        <v>408</v>
      </c>
      <c r="E81" s="25" t="s">
        <v>232</v>
      </c>
      <c r="F81" s="25" t="s">
        <v>233</v>
      </c>
      <c r="G81" s="60"/>
      <c r="H81" s="61"/>
      <c r="I81" s="61"/>
      <c r="J81" s="16"/>
      <c r="K81" s="16"/>
      <c r="L81" s="16"/>
    </row>
    <row r="82" spans="1:12" ht="15.75" customHeight="1" x14ac:dyDescent="0.25">
      <c r="A82" s="442" t="s">
        <v>104</v>
      </c>
      <c r="B82" s="36"/>
      <c r="C82" s="36"/>
      <c r="D82" s="36"/>
      <c r="E82" s="36"/>
      <c r="F82" s="36"/>
      <c r="G82" s="60"/>
      <c r="H82" s="61"/>
      <c r="I82" s="61"/>
      <c r="J82" s="16"/>
      <c r="K82" s="16"/>
      <c r="L82" s="16"/>
    </row>
    <row r="83" spans="1:12" ht="15.75" customHeight="1" x14ac:dyDescent="0.25">
      <c r="A83" s="176" t="s">
        <v>603</v>
      </c>
      <c r="B83" s="28" t="s">
        <v>234</v>
      </c>
      <c r="C83" s="86">
        <v>6</v>
      </c>
      <c r="D83" s="276" t="s">
        <v>409</v>
      </c>
      <c r="E83" s="63">
        <v>1000000</v>
      </c>
      <c r="F83" s="63">
        <f>+C83*E83</f>
        <v>6000000</v>
      </c>
      <c r="G83" s="172"/>
      <c r="H83" s="61"/>
      <c r="I83" s="61"/>
      <c r="J83" s="16"/>
      <c r="K83" s="16"/>
      <c r="L83" s="16"/>
    </row>
    <row r="84" spans="1:12" ht="15.75" customHeight="1" x14ac:dyDescent="0.25">
      <c r="A84" s="176" t="s">
        <v>994</v>
      </c>
      <c r="B84" s="28" t="s">
        <v>234</v>
      </c>
      <c r="C84" s="86">
        <v>204</v>
      </c>
      <c r="D84" s="38" t="s">
        <v>409</v>
      </c>
      <c r="E84" s="63">
        <v>1000000</v>
      </c>
      <c r="F84" s="63">
        <f t="shared" ref="F84:F87" si="3">+C84*E84</f>
        <v>204000000</v>
      </c>
      <c r="G84" s="172"/>
      <c r="H84" s="61"/>
      <c r="I84" s="61"/>
      <c r="J84" s="16"/>
      <c r="K84" s="16"/>
      <c r="L84" s="16"/>
    </row>
    <row r="85" spans="1:12" ht="15.75" customHeight="1" x14ac:dyDescent="0.25">
      <c r="A85" s="176" t="s">
        <v>995</v>
      </c>
      <c r="B85" s="28" t="s">
        <v>234</v>
      </c>
      <c r="C85" s="86">
        <v>100</v>
      </c>
      <c r="D85" s="38" t="s">
        <v>409</v>
      </c>
      <c r="E85" s="63">
        <v>1000000</v>
      </c>
      <c r="F85" s="63">
        <f t="shared" si="3"/>
        <v>100000000</v>
      </c>
      <c r="G85" s="172"/>
      <c r="H85" s="61"/>
      <c r="I85" s="61"/>
      <c r="J85" s="16"/>
      <c r="K85" s="16"/>
      <c r="L85" s="16"/>
    </row>
    <row r="86" spans="1:12" ht="15.75" customHeight="1" x14ac:dyDescent="0.25">
      <c r="A86" s="176" t="s">
        <v>996</v>
      </c>
      <c r="B86" s="28" t="s">
        <v>234</v>
      </c>
      <c r="C86" s="86">
        <v>22</v>
      </c>
      <c r="D86" s="38" t="s">
        <v>409</v>
      </c>
      <c r="E86" s="63">
        <v>1000000</v>
      </c>
      <c r="F86" s="63">
        <f t="shared" si="3"/>
        <v>22000000</v>
      </c>
      <c r="G86" s="172"/>
      <c r="H86" s="61"/>
      <c r="I86" s="61"/>
      <c r="J86" s="16"/>
      <c r="K86" s="16"/>
      <c r="L86" s="16"/>
    </row>
    <row r="87" spans="1:12" ht="15.75" customHeight="1" x14ac:dyDescent="0.25">
      <c r="A87" s="176" t="s">
        <v>995</v>
      </c>
      <c r="B87" s="28" t="s">
        <v>234</v>
      </c>
      <c r="C87" s="86">
        <v>300</v>
      </c>
      <c r="D87" s="38" t="s">
        <v>409</v>
      </c>
      <c r="E87" s="63">
        <v>1000000</v>
      </c>
      <c r="F87" s="63">
        <f t="shared" si="3"/>
        <v>300000000</v>
      </c>
      <c r="G87" s="172"/>
      <c r="H87" s="61"/>
      <c r="I87" s="61"/>
      <c r="J87" s="16"/>
      <c r="K87" s="16"/>
      <c r="L87" s="16"/>
    </row>
    <row r="88" spans="1:12" ht="15.75" customHeight="1" x14ac:dyDescent="0.25">
      <c r="A88" s="176" t="s">
        <v>519</v>
      </c>
      <c r="B88" s="28" t="s">
        <v>234</v>
      </c>
      <c r="C88" s="86">
        <v>65</v>
      </c>
      <c r="D88" s="275" t="s">
        <v>348</v>
      </c>
      <c r="E88" s="274">
        <v>1000</v>
      </c>
      <c r="F88" s="63">
        <v>489708700</v>
      </c>
      <c r="G88" s="172"/>
      <c r="H88" s="61"/>
      <c r="I88" s="61"/>
      <c r="J88" s="16"/>
      <c r="K88" s="16"/>
      <c r="L88" s="16"/>
    </row>
    <row r="89" spans="1:12" ht="15.75" customHeight="1" x14ac:dyDescent="0.25">
      <c r="A89" s="36" t="s">
        <v>1027</v>
      </c>
      <c r="B89" s="28" t="s">
        <v>234</v>
      </c>
      <c r="C89" s="86">
        <v>30</v>
      </c>
      <c r="D89" s="275" t="s">
        <v>348</v>
      </c>
      <c r="E89" s="274">
        <v>1000</v>
      </c>
      <c r="F89" s="63">
        <v>226019400</v>
      </c>
      <c r="G89" s="172"/>
      <c r="H89" s="61"/>
      <c r="I89" s="61"/>
      <c r="J89" s="16"/>
      <c r="K89" s="16"/>
      <c r="L89" s="16"/>
    </row>
    <row r="90" spans="1:12" ht="15.75" customHeight="1" x14ac:dyDescent="0.25">
      <c r="A90" s="36" t="s">
        <v>499</v>
      </c>
      <c r="B90" s="273" t="s">
        <v>349</v>
      </c>
      <c r="C90" s="86">
        <f>+F90/E90</f>
        <v>1369.5</v>
      </c>
      <c r="D90" s="38" t="s">
        <v>409</v>
      </c>
      <c r="E90" s="63">
        <v>1000000</v>
      </c>
      <c r="F90" s="63">
        <v>1369500000</v>
      </c>
      <c r="G90" s="168"/>
      <c r="H90" s="168"/>
      <c r="I90" s="61"/>
      <c r="J90" s="16"/>
      <c r="K90" s="16"/>
      <c r="L90" s="16"/>
    </row>
    <row r="91" spans="1:12" ht="15.75" customHeight="1" x14ac:dyDescent="0.25">
      <c r="A91" s="36" t="s">
        <v>397</v>
      </c>
      <c r="B91" s="273" t="s">
        <v>349</v>
      </c>
      <c r="C91" s="86">
        <f>+F91/E91</f>
        <v>2606</v>
      </c>
      <c r="D91" s="38" t="s">
        <v>409</v>
      </c>
      <c r="E91" s="63">
        <v>1000000</v>
      </c>
      <c r="F91" s="63">
        <v>2606000000</v>
      </c>
      <c r="G91" s="172"/>
      <c r="H91" s="61"/>
      <c r="I91" s="61"/>
      <c r="J91" s="16"/>
      <c r="K91" s="16"/>
      <c r="L91" s="16"/>
    </row>
    <row r="92" spans="1:12" ht="15.75" customHeight="1" x14ac:dyDescent="0.25">
      <c r="A92" s="36" t="s">
        <v>583</v>
      </c>
      <c r="B92" s="28" t="s">
        <v>349</v>
      </c>
      <c r="C92" s="86">
        <v>9</v>
      </c>
      <c r="D92" s="38" t="s">
        <v>409</v>
      </c>
      <c r="E92" s="63">
        <v>1000000</v>
      </c>
      <c r="F92" s="63">
        <f>+C92*E92</f>
        <v>9000000</v>
      </c>
      <c r="G92" s="60"/>
      <c r="H92" s="61"/>
      <c r="I92" s="61"/>
      <c r="J92" s="16"/>
      <c r="K92" s="16"/>
      <c r="L92" s="16"/>
    </row>
    <row r="93" spans="1:12" ht="15.75" customHeight="1" x14ac:dyDescent="0.25">
      <c r="A93" s="36" t="s">
        <v>519</v>
      </c>
      <c r="B93" s="28" t="s">
        <v>991</v>
      </c>
      <c r="C93" s="86">
        <v>20</v>
      </c>
      <c r="D93" s="38" t="s">
        <v>348</v>
      </c>
      <c r="E93" s="63">
        <v>1000</v>
      </c>
      <c r="F93" s="63">
        <v>150679600</v>
      </c>
      <c r="G93" s="60"/>
      <c r="H93" s="61"/>
      <c r="I93" s="61"/>
      <c r="J93" s="16"/>
      <c r="K93" s="16"/>
      <c r="L93" s="16"/>
    </row>
    <row r="94" spans="1:12" ht="15.75" customHeight="1" x14ac:dyDescent="0.25">
      <c r="A94" s="36" t="s">
        <v>997</v>
      </c>
      <c r="B94" s="28" t="s">
        <v>991</v>
      </c>
      <c r="C94" s="86">
        <v>600</v>
      </c>
      <c r="D94" s="38" t="s">
        <v>348</v>
      </c>
      <c r="E94" s="63">
        <v>1000000</v>
      </c>
      <c r="F94" s="63">
        <v>600000000</v>
      </c>
      <c r="G94" s="60"/>
      <c r="H94" s="61"/>
      <c r="I94" s="61"/>
      <c r="J94" s="16"/>
      <c r="K94" s="16"/>
      <c r="L94" s="16"/>
    </row>
    <row r="95" spans="1:12" ht="15.75" customHeight="1" x14ac:dyDescent="0.25">
      <c r="A95" s="97" t="s">
        <v>515</v>
      </c>
      <c r="B95" s="36"/>
      <c r="C95" s="36"/>
      <c r="D95" s="36"/>
      <c r="E95" s="38"/>
      <c r="F95" s="64">
        <f>SUM(F83:F94)</f>
        <v>6082907700</v>
      </c>
      <c r="G95" s="60"/>
      <c r="H95" s="60"/>
      <c r="I95" s="61"/>
      <c r="J95" s="16"/>
      <c r="K95" s="16"/>
      <c r="L95" s="16"/>
    </row>
    <row r="96" spans="1:12" ht="15.75" customHeight="1" x14ac:dyDescent="0.25">
      <c r="A96" s="97" t="s">
        <v>440</v>
      </c>
      <c r="B96" s="36"/>
      <c r="C96" s="36"/>
      <c r="D96" s="36"/>
      <c r="E96" s="38"/>
      <c r="F96" s="64">
        <v>5399605953</v>
      </c>
      <c r="G96" s="60">
        <f>+F96-'[4]NOTA 5 A-Z'!$F$76</f>
        <v>0</v>
      </c>
      <c r="H96" s="60"/>
      <c r="I96" s="60"/>
      <c r="J96" s="16"/>
      <c r="K96" s="16"/>
      <c r="L96" s="16"/>
    </row>
    <row r="97" spans="1:12" ht="15.75" customHeight="1" x14ac:dyDescent="0.25">
      <c r="A97" s="20"/>
      <c r="B97" s="16"/>
      <c r="C97" s="16"/>
      <c r="D97" s="16"/>
      <c r="E97" s="55"/>
      <c r="F97" s="45"/>
      <c r="G97" s="60"/>
      <c r="H97" s="61"/>
      <c r="I97" s="61"/>
      <c r="J97" s="16"/>
      <c r="K97" s="16"/>
      <c r="L97" s="16"/>
    </row>
    <row r="98" spans="1:12" ht="15.75" customHeight="1" x14ac:dyDescent="0.25">
      <c r="A98" s="105" t="s">
        <v>229</v>
      </c>
      <c r="B98" s="25" t="s">
        <v>230</v>
      </c>
      <c r="C98" s="25" t="s">
        <v>231</v>
      </c>
      <c r="D98" s="25" t="s">
        <v>408</v>
      </c>
      <c r="E98" s="25" t="s">
        <v>232</v>
      </c>
      <c r="F98" s="25" t="s">
        <v>233</v>
      </c>
      <c r="G98" s="60"/>
      <c r="H98" s="61"/>
      <c r="I98" s="61"/>
      <c r="J98" s="16"/>
      <c r="K98" s="16"/>
      <c r="L98" s="16"/>
    </row>
    <row r="99" spans="1:12" ht="15.75" customHeight="1" x14ac:dyDescent="0.25">
      <c r="A99" s="97" t="s">
        <v>516</v>
      </c>
      <c r="B99" s="36"/>
      <c r="C99" s="36"/>
      <c r="D99" s="36"/>
      <c r="E99" s="36"/>
      <c r="F99" s="36"/>
      <c r="G99" s="60"/>
      <c r="H99" s="61"/>
      <c r="I99" s="61"/>
      <c r="J99" s="16"/>
      <c r="K99" s="16"/>
      <c r="L99" s="16"/>
    </row>
    <row r="100" spans="1:12" ht="15.75" customHeight="1" x14ac:dyDescent="0.25">
      <c r="A100" s="36" t="s">
        <v>998</v>
      </c>
      <c r="B100" s="28" t="s">
        <v>234</v>
      </c>
      <c r="C100" s="86">
        <f>+F100/E100</f>
        <v>726.35900000000004</v>
      </c>
      <c r="D100" s="276" t="s">
        <v>409</v>
      </c>
      <c r="E100" s="63">
        <v>1000000</v>
      </c>
      <c r="F100" s="63">
        <v>726359000</v>
      </c>
      <c r="G100" s="60"/>
      <c r="H100" s="61"/>
      <c r="I100" s="61"/>
      <c r="J100" s="16"/>
      <c r="K100" s="16"/>
      <c r="L100" s="16"/>
    </row>
    <row r="101" spans="1:12" ht="15.75" customHeight="1" x14ac:dyDescent="0.25">
      <c r="A101" s="97" t="s">
        <v>517</v>
      </c>
      <c r="B101" s="36"/>
      <c r="C101" s="36"/>
      <c r="D101" s="36"/>
      <c r="E101" s="38"/>
      <c r="F101" s="64">
        <f>SUM(F100:F100)</f>
        <v>726359000</v>
      </c>
      <c r="G101" s="60"/>
      <c r="H101" s="61"/>
      <c r="I101" s="61"/>
      <c r="J101" s="16"/>
      <c r="K101" s="16"/>
      <c r="L101" s="16"/>
    </row>
    <row r="102" spans="1:12" ht="15.75" customHeight="1" x14ac:dyDescent="0.25">
      <c r="A102" s="97" t="s">
        <v>440</v>
      </c>
      <c r="B102" s="36"/>
      <c r="C102" s="36"/>
      <c r="D102" s="36"/>
      <c r="E102" s="38"/>
      <c r="F102" s="64">
        <v>727359000</v>
      </c>
      <c r="G102" s="60"/>
      <c r="H102" s="61"/>
      <c r="I102" s="61"/>
      <c r="J102" s="16"/>
      <c r="K102" s="16"/>
      <c r="L102" s="16"/>
    </row>
    <row r="103" spans="1:12" ht="15.75" customHeight="1" x14ac:dyDescent="0.25">
      <c r="A103" s="20"/>
      <c r="B103" s="16"/>
      <c r="C103" s="16"/>
      <c r="D103" s="55"/>
      <c r="E103" s="45"/>
      <c r="F103" s="60"/>
      <c r="G103" s="61"/>
      <c r="H103" s="61"/>
      <c r="I103" s="16"/>
      <c r="J103" s="16"/>
      <c r="K103" s="16"/>
    </row>
    <row r="104" spans="1:12" ht="15.75" customHeight="1" x14ac:dyDescent="0.25">
      <c r="A104" s="329"/>
      <c r="B104" s="122"/>
      <c r="C104" s="122"/>
      <c r="D104" s="16"/>
      <c r="E104" s="45"/>
      <c r="F104" s="60"/>
      <c r="G104" s="61"/>
      <c r="H104" s="61"/>
      <c r="I104" s="16"/>
      <c r="J104" s="16"/>
      <c r="K104" s="16"/>
    </row>
    <row r="105" spans="1:12" ht="32.25" customHeight="1" x14ac:dyDescent="0.25">
      <c r="A105" s="328" t="s">
        <v>427</v>
      </c>
      <c r="B105" s="58" t="s">
        <v>273</v>
      </c>
      <c r="C105" s="58" t="s">
        <v>371</v>
      </c>
      <c r="D105" s="58" t="s">
        <v>274</v>
      </c>
      <c r="E105" s="45"/>
      <c r="F105" s="60"/>
      <c r="G105" s="61"/>
      <c r="H105" s="61"/>
      <c r="I105" s="16"/>
      <c r="J105" s="16"/>
      <c r="K105" s="16"/>
    </row>
    <row r="106" spans="1:12" ht="15.75" customHeight="1" x14ac:dyDescent="0.25">
      <c r="A106" s="118" t="s">
        <v>441</v>
      </c>
      <c r="B106" s="65">
        <v>200000000</v>
      </c>
      <c r="C106" s="65">
        <v>802000000</v>
      </c>
      <c r="D106" s="65">
        <f>+C106+B106</f>
        <v>1002000000</v>
      </c>
      <c r="E106" s="59"/>
      <c r="F106" s="60"/>
      <c r="G106" s="61"/>
      <c r="H106" s="61"/>
      <c r="I106" s="16"/>
      <c r="J106" s="16"/>
      <c r="K106" s="16"/>
    </row>
    <row r="107" spans="1:12" ht="15.75" customHeight="1" x14ac:dyDescent="0.25">
      <c r="A107" s="118" t="s">
        <v>442</v>
      </c>
      <c r="B107" s="65">
        <v>200000000</v>
      </c>
      <c r="C107" s="65">
        <v>802000000</v>
      </c>
      <c r="D107" s="65">
        <f>+C107+B107</f>
        <v>1002000000</v>
      </c>
      <c r="E107" s="40"/>
      <c r="F107" s="16"/>
      <c r="G107" s="17"/>
      <c r="H107" s="17"/>
      <c r="I107" s="16"/>
      <c r="J107" s="16"/>
      <c r="K107" s="16"/>
    </row>
    <row r="108" spans="1:12" ht="15.75" customHeight="1" x14ac:dyDescent="0.25">
      <c r="A108" s="156"/>
      <c r="B108" s="157"/>
      <c r="C108" s="157"/>
      <c r="D108" s="157"/>
      <c r="E108" s="40"/>
      <c r="F108" s="40"/>
      <c r="G108" s="17"/>
      <c r="H108" s="17"/>
      <c r="I108" s="16"/>
      <c r="J108" s="16"/>
      <c r="K108" s="16"/>
    </row>
    <row r="109" spans="1:12" ht="15.75" customHeight="1" x14ac:dyDescent="0.25">
      <c r="A109" s="20" t="s">
        <v>350</v>
      </c>
      <c r="B109" s="16"/>
      <c r="C109" s="16"/>
      <c r="D109" s="16"/>
      <c r="E109" s="16"/>
      <c r="F109" s="16"/>
      <c r="G109" s="17"/>
      <c r="H109" s="17"/>
      <c r="I109" s="16"/>
      <c r="J109" s="16"/>
      <c r="K109" s="16"/>
    </row>
    <row r="110" spans="1:12" ht="13.5" customHeight="1" x14ac:dyDescent="0.25">
      <c r="A110" s="20"/>
      <c r="B110" s="16"/>
      <c r="C110" s="16"/>
      <c r="D110" s="16"/>
      <c r="E110" s="16"/>
      <c r="F110" s="16"/>
      <c r="G110" s="17"/>
      <c r="H110" s="17"/>
      <c r="I110" s="16"/>
      <c r="J110" s="16"/>
      <c r="K110" s="16"/>
    </row>
    <row r="111" spans="1:12" ht="15.75" customHeight="1" x14ac:dyDescent="0.25">
      <c r="A111" s="591" t="s">
        <v>131</v>
      </c>
      <c r="B111" s="69" t="s">
        <v>139</v>
      </c>
      <c r="C111" s="69" t="s">
        <v>140</v>
      </c>
      <c r="D111" s="173"/>
      <c r="E111" s="16"/>
      <c r="G111" s="17"/>
      <c r="H111" s="17"/>
      <c r="I111" s="16"/>
      <c r="J111" s="16"/>
      <c r="K111" s="16"/>
    </row>
    <row r="112" spans="1:12" ht="15.75" customHeight="1" x14ac:dyDescent="0.25">
      <c r="A112" s="591"/>
      <c r="B112" s="380">
        <v>45473</v>
      </c>
      <c r="C112" s="158">
        <v>45291</v>
      </c>
      <c r="D112" s="16"/>
      <c r="E112" s="16"/>
      <c r="F112" s="16"/>
      <c r="G112" s="17"/>
      <c r="H112" s="17"/>
      <c r="I112" s="16"/>
      <c r="J112" s="16"/>
      <c r="K112" s="16"/>
    </row>
    <row r="113" spans="1:11" ht="15.75" customHeight="1" x14ac:dyDescent="0.25">
      <c r="A113" s="278" t="s">
        <v>460</v>
      </c>
      <c r="B113" s="66">
        <f>+BALANCE!C26</f>
        <v>2570734237</v>
      </c>
      <c r="C113" s="159">
        <v>410317919</v>
      </c>
      <c r="D113" s="40"/>
      <c r="E113" s="16"/>
      <c r="G113" s="17"/>
      <c r="H113" s="17"/>
      <c r="I113" s="16"/>
      <c r="J113" s="16"/>
      <c r="K113" s="16"/>
    </row>
    <row r="114" spans="1:11" ht="15.75" customHeight="1" x14ac:dyDescent="0.25">
      <c r="A114" s="278" t="s">
        <v>461</v>
      </c>
      <c r="B114" s="66">
        <f>+BALANCE!C27</f>
        <v>43359199</v>
      </c>
      <c r="C114" s="159">
        <v>822450349</v>
      </c>
      <c r="D114" s="40"/>
      <c r="E114" s="16"/>
      <c r="F114" s="16"/>
      <c r="G114" s="17"/>
      <c r="H114" s="17"/>
      <c r="I114" s="16"/>
      <c r="J114" s="16"/>
      <c r="K114" s="16"/>
    </row>
    <row r="115" spans="1:11" ht="15.75" customHeight="1" x14ac:dyDescent="0.25">
      <c r="A115" s="278" t="s">
        <v>20</v>
      </c>
      <c r="B115" s="66">
        <f>+BALANCE!C28</f>
        <v>352676519</v>
      </c>
      <c r="C115" s="159">
        <v>4659269714</v>
      </c>
      <c r="D115" s="40"/>
      <c r="E115" s="16"/>
      <c r="F115" s="16"/>
      <c r="G115" s="17"/>
      <c r="H115" s="17"/>
      <c r="I115" s="16"/>
      <c r="J115" s="16"/>
      <c r="K115" s="16"/>
    </row>
    <row r="116" spans="1:11" ht="15.75" customHeight="1" x14ac:dyDescent="0.25">
      <c r="A116" s="106" t="s">
        <v>395</v>
      </c>
      <c r="B116" s="68">
        <f>SUM(B113:B115)</f>
        <v>2966769955</v>
      </c>
      <c r="C116" s="160">
        <f>SUM(C113:C115)</f>
        <v>5892037982</v>
      </c>
      <c r="D116" s="40"/>
      <c r="E116" s="40"/>
      <c r="F116" s="79"/>
      <c r="G116" s="17"/>
      <c r="H116" s="17"/>
      <c r="I116" s="16"/>
      <c r="J116" s="16"/>
      <c r="K116" s="16"/>
    </row>
    <row r="117" spans="1:11" ht="15.75" customHeight="1" x14ac:dyDescent="0.25">
      <c r="A117" s="20"/>
      <c r="B117" s="16"/>
      <c r="C117" s="16"/>
      <c r="D117" s="16"/>
      <c r="E117" s="16"/>
      <c r="F117" s="16"/>
      <c r="G117" s="17"/>
      <c r="H117" s="17"/>
      <c r="I117" s="16"/>
      <c r="J117" s="16"/>
      <c r="K117" s="16"/>
    </row>
    <row r="118" spans="1:11" ht="15.75" customHeight="1" x14ac:dyDescent="0.25">
      <c r="A118" s="20" t="s">
        <v>430</v>
      </c>
      <c r="B118" s="16"/>
      <c r="C118" s="16"/>
      <c r="D118" s="16"/>
      <c r="E118" s="16"/>
      <c r="F118" s="16"/>
      <c r="G118" s="17"/>
      <c r="H118" s="17"/>
      <c r="I118" s="16"/>
      <c r="J118" s="16"/>
      <c r="K118" s="16"/>
    </row>
    <row r="119" spans="1:11" customFormat="1" ht="15.75" customHeight="1" x14ac:dyDescent="0.25">
      <c r="A119" s="598" t="s">
        <v>501</v>
      </c>
      <c r="B119" s="381" t="s">
        <v>139</v>
      </c>
      <c r="C119" s="381" t="s">
        <v>140</v>
      </c>
      <c r="D119" s="382"/>
      <c r="E119" s="382"/>
      <c r="F119" s="180"/>
      <c r="G119" s="179"/>
      <c r="H119" s="179"/>
      <c r="I119" s="180"/>
      <c r="J119" s="180"/>
      <c r="K119" s="180"/>
    </row>
    <row r="120" spans="1:11" customFormat="1" ht="15.75" customHeight="1" x14ac:dyDescent="0.25">
      <c r="A120" s="598"/>
      <c r="B120" s="380">
        <v>45473</v>
      </c>
      <c r="C120" s="380">
        <v>45291</v>
      </c>
      <c r="D120" s="180"/>
      <c r="E120" s="180"/>
      <c r="F120" s="180"/>
      <c r="G120" s="179"/>
      <c r="H120" s="179"/>
      <c r="I120" s="180"/>
      <c r="J120" s="180"/>
      <c r="K120" s="180"/>
    </row>
    <row r="121" spans="1:11" customFormat="1" ht="15.75" customHeight="1" x14ac:dyDescent="0.25">
      <c r="A121" s="383" t="s">
        <v>462</v>
      </c>
      <c r="B121" s="384">
        <f>+BALANCE!C29</f>
        <v>19911688</v>
      </c>
      <c r="C121" s="384">
        <v>189800891</v>
      </c>
      <c r="D121" s="180"/>
      <c r="E121" s="180"/>
      <c r="F121" s="180"/>
      <c r="G121" s="179"/>
      <c r="H121" s="179"/>
      <c r="I121" s="180"/>
      <c r="J121" s="180"/>
      <c r="K121" s="180"/>
    </row>
    <row r="122" spans="1:11" customFormat="1" ht="15.75" customHeight="1" x14ac:dyDescent="0.25">
      <c r="A122" s="383" t="s">
        <v>463</v>
      </c>
      <c r="B122" s="384">
        <f>+BALANCE!C32</f>
        <v>26984234</v>
      </c>
      <c r="C122" s="384">
        <v>3006309</v>
      </c>
      <c r="D122" s="180"/>
      <c r="E122" s="180"/>
      <c r="F122" s="180"/>
      <c r="G122" s="179"/>
      <c r="H122" s="179"/>
      <c r="I122" s="180"/>
      <c r="J122" s="180"/>
      <c r="K122" s="180"/>
    </row>
    <row r="123" spans="1:11" customFormat="1" ht="15.75" customHeight="1" x14ac:dyDescent="0.25">
      <c r="A123" s="383" t="s">
        <v>464</v>
      </c>
      <c r="B123" s="384">
        <f>+BALANCE!C34</f>
        <v>10290144</v>
      </c>
      <c r="C123" s="384">
        <v>10290144</v>
      </c>
      <c r="D123" s="180"/>
      <c r="E123" s="180"/>
      <c r="F123" s="180"/>
      <c r="G123" s="179"/>
      <c r="H123" s="179"/>
      <c r="I123" s="180"/>
      <c r="J123" s="180"/>
      <c r="K123" s="180"/>
    </row>
    <row r="124" spans="1:11" customFormat="1" ht="15.75" customHeight="1" x14ac:dyDescent="0.25">
      <c r="A124" s="383" t="s">
        <v>471</v>
      </c>
      <c r="B124" s="384">
        <f>+BALANCE!C30</f>
        <v>112545357</v>
      </c>
      <c r="C124" s="384">
        <v>9986600</v>
      </c>
      <c r="D124" s="180"/>
      <c r="E124" s="180"/>
      <c r="F124" s="180"/>
      <c r="G124" s="179"/>
      <c r="H124" s="179"/>
      <c r="I124" s="180"/>
      <c r="J124" s="180"/>
      <c r="K124" s="180"/>
    </row>
    <row r="125" spans="1:11" customFormat="1" ht="15.75" customHeight="1" x14ac:dyDescent="0.25">
      <c r="A125" s="383" t="str">
        <f>+BALANCE!B33</f>
        <v>Retención de IDU</v>
      </c>
      <c r="B125" s="384">
        <f>+VLOOKUP(A125,BALANCE!B30:C41,2,0)</f>
        <v>9986600</v>
      </c>
      <c r="C125" s="384">
        <v>0</v>
      </c>
      <c r="D125" s="180"/>
      <c r="E125" s="180"/>
      <c r="F125" s="180"/>
      <c r="G125" s="179"/>
      <c r="H125" s="179"/>
      <c r="I125" s="180"/>
      <c r="J125" s="180"/>
      <c r="K125" s="180"/>
    </row>
    <row r="126" spans="1:11" customFormat="1" ht="15.75" customHeight="1" x14ac:dyDescent="0.25">
      <c r="A126" s="278" t="str">
        <f>+BALANCE!B31</f>
        <v>Dividendos a Cobrar</v>
      </c>
      <c r="B126" s="384">
        <f>+BALANCE!C31</f>
        <v>236064793</v>
      </c>
      <c r="C126" s="384"/>
      <c r="D126" s="180"/>
      <c r="E126" s="180"/>
      <c r="F126" s="180"/>
      <c r="G126" s="179"/>
      <c r="H126" s="179"/>
      <c r="I126" s="180"/>
      <c r="J126" s="180"/>
      <c r="K126" s="180"/>
    </row>
    <row r="127" spans="1:11" customFormat="1" ht="15.75" customHeight="1" x14ac:dyDescent="0.25">
      <c r="A127" s="278" t="str">
        <f>+BALANCE!B36</f>
        <v xml:space="preserve">Cuentas por cobrar a Personas y Empresas Relacionadas </v>
      </c>
      <c r="B127" s="384">
        <f>+BALANCE!C36</f>
        <v>5183837</v>
      </c>
      <c r="C127" s="384"/>
      <c r="D127" s="180"/>
      <c r="E127" s="180"/>
      <c r="F127" s="180"/>
      <c r="G127" s="179"/>
      <c r="H127" s="179"/>
      <c r="I127" s="180"/>
      <c r="J127" s="180"/>
      <c r="K127" s="180"/>
    </row>
    <row r="128" spans="1:11" customFormat="1" ht="15.75" customHeight="1" x14ac:dyDescent="0.25">
      <c r="A128" s="278" t="str">
        <f>+BALANCE!B35</f>
        <v>Otros Anticipos</v>
      </c>
      <c r="B128" s="384">
        <f>+BALANCE!C35</f>
        <v>793200</v>
      </c>
      <c r="C128" s="384"/>
      <c r="D128" s="180"/>
      <c r="E128" s="180"/>
      <c r="F128" s="180"/>
      <c r="G128" s="179"/>
      <c r="H128" s="179"/>
      <c r="I128" s="180"/>
      <c r="J128" s="180"/>
      <c r="K128" s="180"/>
    </row>
    <row r="129" spans="1:13" customFormat="1" ht="15.75" customHeight="1" x14ac:dyDescent="0.25">
      <c r="A129" s="278" t="s">
        <v>975</v>
      </c>
      <c r="B129" s="384">
        <f>+VLOOKUP(A129,BALANCE!B36:C47,2,0)</f>
        <v>88071473</v>
      </c>
      <c r="C129" s="384"/>
      <c r="D129" s="180"/>
      <c r="E129" s="180"/>
      <c r="F129" s="180"/>
      <c r="G129" s="179"/>
      <c r="H129" s="179"/>
      <c r="I129" s="180"/>
      <c r="J129" s="180"/>
      <c r="K129" s="180"/>
    </row>
    <row r="130" spans="1:13" ht="15.75" customHeight="1" x14ac:dyDescent="0.25">
      <c r="A130" s="106" t="s">
        <v>431</v>
      </c>
      <c r="B130" s="68">
        <f>SUM(B121:B129)</f>
        <v>509831326</v>
      </c>
      <c r="C130" s="68">
        <f>SUM(C121:C129)</f>
        <v>213083944</v>
      </c>
      <c r="D130" s="40"/>
      <c r="E130" s="40"/>
      <c r="F130" s="16"/>
      <c r="G130" s="17"/>
      <c r="H130" s="17"/>
      <c r="I130" s="16"/>
      <c r="J130" s="16"/>
      <c r="K130" s="16"/>
    </row>
    <row r="131" spans="1:13" ht="15.75" customHeight="1" x14ac:dyDescent="0.25">
      <c r="A131" s="96"/>
      <c r="B131" s="16"/>
      <c r="C131" s="16"/>
      <c r="D131" s="40"/>
      <c r="E131" s="16"/>
      <c r="F131" s="16"/>
      <c r="G131" s="17"/>
      <c r="H131" s="17"/>
      <c r="I131" s="16"/>
      <c r="J131" s="16"/>
      <c r="K131" s="16"/>
    </row>
    <row r="132" spans="1:13" ht="15.75" customHeight="1" x14ac:dyDescent="0.25">
      <c r="A132" s="20" t="s">
        <v>144</v>
      </c>
      <c r="B132" s="16"/>
      <c r="C132" s="16"/>
      <c r="D132" s="16"/>
      <c r="E132" s="16"/>
      <c r="F132" s="16"/>
      <c r="G132" s="17"/>
      <c r="H132" s="17"/>
      <c r="I132" s="16"/>
      <c r="J132" s="16"/>
      <c r="K132" s="16"/>
    </row>
    <row r="133" spans="1:13" ht="15.75" customHeight="1" x14ac:dyDescent="0.25">
      <c r="A133" s="20"/>
      <c r="B133" s="16"/>
      <c r="C133" s="16"/>
      <c r="D133" s="16"/>
      <c r="E133" s="16"/>
      <c r="F133" s="16"/>
      <c r="G133" s="17"/>
      <c r="H133" s="17"/>
      <c r="I133" s="16"/>
      <c r="J133" s="16"/>
      <c r="K133" s="16"/>
    </row>
    <row r="134" spans="1:13" ht="15.75" customHeight="1" x14ac:dyDescent="0.25">
      <c r="A134" s="609" t="s">
        <v>235</v>
      </c>
      <c r="B134" s="601" t="s">
        <v>236</v>
      </c>
      <c r="C134" s="602"/>
      <c r="D134" s="602"/>
      <c r="E134" s="602"/>
      <c r="F134" s="603"/>
      <c r="G134" s="588" t="s">
        <v>237</v>
      </c>
      <c r="H134" s="588"/>
      <c r="I134" s="588"/>
      <c r="J134" s="588"/>
      <c r="K134" s="588"/>
    </row>
    <row r="135" spans="1:13" s="125" customFormat="1" ht="44.25" customHeight="1" x14ac:dyDescent="0.25">
      <c r="A135" s="610"/>
      <c r="B135" s="26" t="s">
        <v>238</v>
      </c>
      <c r="C135" s="26" t="s">
        <v>239</v>
      </c>
      <c r="D135" s="26" t="s">
        <v>240</v>
      </c>
      <c r="E135" s="70" t="s">
        <v>250</v>
      </c>
      <c r="F135" s="70" t="s">
        <v>241</v>
      </c>
      <c r="G135" s="26" t="s">
        <v>242</v>
      </c>
      <c r="H135" s="26" t="s">
        <v>239</v>
      </c>
      <c r="I135" s="26" t="s">
        <v>240</v>
      </c>
      <c r="J135" s="26" t="s">
        <v>243</v>
      </c>
      <c r="K135" s="26" t="s">
        <v>244</v>
      </c>
    </row>
    <row r="136" spans="1:13" ht="15.75" customHeight="1" x14ac:dyDescent="0.25">
      <c r="A136" s="97"/>
      <c r="B136" s="36"/>
      <c r="C136" s="36"/>
      <c r="D136" s="36"/>
      <c r="E136" s="71"/>
      <c r="F136" s="71"/>
      <c r="G136" s="36"/>
      <c r="H136" s="36"/>
      <c r="I136" s="36"/>
      <c r="J136" s="36"/>
      <c r="K136" s="30"/>
    </row>
    <row r="137" spans="1:13" ht="15.75" customHeight="1" x14ac:dyDescent="0.25">
      <c r="A137" s="100" t="s">
        <v>433</v>
      </c>
      <c r="B137" s="30">
        <f>+BALANCE!C66</f>
        <v>391265789</v>
      </c>
      <c r="C137" s="36"/>
      <c r="D137" s="280">
        <v>0</v>
      </c>
      <c r="E137" s="280">
        <f>+-BALANCE!C69</f>
        <v>105641764</v>
      </c>
      <c r="F137" s="71">
        <f>+B137+C137-D137-E137</f>
        <v>285624025</v>
      </c>
      <c r="G137" s="36"/>
      <c r="H137" s="36"/>
      <c r="I137" s="36"/>
      <c r="J137" s="36"/>
      <c r="K137" s="30">
        <f>+F137</f>
        <v>285624025</v>
      </c>
      <c r="L137" s="310"/>
    </row>
    <row r="138" spans="1:13" ht="15.75" customHeight="1" x14ac:dyDescent="0.25">
      <c r="A138" s="97"/>
      <c r="B138" s="73"/>
      <c r="C138" s="74"/>
      <c r="D138" s="74"/>
      <c r="E138" s="75"/>
      <c r="F138" s="71">
        <f>+B138-E138</f>
        <v>0</v>
      </c>
      <c r="G138" s="36"/>
      <c r="H138" s="36"/>
      <c r="I138" s="36"/>
      <c r="J138" s="36"/>
      <c r="K138" s="30"/>
    </row>
    <row r="139" spans="1:13" ht="15.75" customHeight="1" x14ac:dyDescent="0.25">
      <c r="A139" s="97" t="s">
        <v>443</v>
      </c>
      <c r="B139" s="64">
        <f>SUM(B137:B138)</f>
        <v>391265789</v>
      </c>
      <c r="C139" s="36"/>
      <c r="D139" s="36"/>
      <c r="E139" s="71"/>
      <c r="F139" s="71">
        <f>SUM(F137:F138)</f>
        <v>285624025</v>
      </c>
      <c r="G139" s="36"/>
      <c r="H139" s="36"/>
      <c r="I139" s="36"/>
      <c r="J139" s="36"/>
      <c r="K139" s="64">
        <f>SUM(K136:K137)</f>
        <v>285624025</v>
      </c>
      <c r="L139" s="277"/>
      <c r="M139" s="277"/>
    </row>
    <row r="140" spans="1:13" ht="15.75" customHeight="1" x14ac:dyDescent="0.25">
      <c r="A140" s="97" t="s">
        <v>444</v>
      </c>
      <c r="B140" s="438">
        <v>391265789</v>
      </c>
      <c r="C140" s="439"/>
      <c r="D140" s="438">
        <v>0</v>
      </c>
      <c r="E140" s="440">
        <v>-70427842</v>
      </c>
      <c r="F140" s="440"/>
      <c r="G140" s="176"/>
      <c r="H140" s="176"/>
      <c r="I140" s="176"/>
      <c r="J140" s="176"/>
      <c r="K140" s="441">
        <f>SUM(B140:J140)</f>
        <v>320837947</v>
      </c>
      <c r="L140" s="277"/>
      <c r="M140" s="310"/>
    </row>
    <row r="141" spans="1:13" ht="15.75" customHeight="1" x14ac:dyDescent="0.25">
      <c r="A141" s="97"/>
      <c r="B141" s="36"/>
      <c r="C141" s="36"/>
      <c r="D141" s="36"/>
      <c r="E141" s="71"/>
      <c r="F141" s="71"/>
      <c r="G141" s="36"/>
      <c r="H141" s="36"/>
      <c r="I141" s="36"/>
      <c r="J141" s="36"/>
      <c r="K141" s="36"/>
    </row>
    <row r="142" spans="1:13" ht="15.75" customHeight="1" x14ac:dyDescent="0.25">
      <c r="A142" s="20"/>
      <c r="B142" s="16"/>
      <c r="C142" s="16"/>
      <c r="D142" s="40"/>
      <c r="E142" s="16"/>
      <c r="F142" s="40"/>
      <c r="G142" s="17"/>
      <c r="H142" s="17"/>
      <c r="I142" s="16"/>
      <c r="J142" s="16"/>
      <c r="K142" s="16"/>
    </row>
    <row r="143" spans="1:13" ht="15.75" customHeight="1" x14ac:dyDescent="0.25">
      <c r="A143" s="20"/>
      <c r="B143" s="16"/>
      <c r="C143" s="16"/>
      <c r="D143" s="16"/>
      <c r="E143" s="16"/>
      <c r="F143" s="16"/>
      <c r="G143" s="17"/>
      <c r="H143" s="17"/>
      <c r="I143" s="16"/>
      <c r="J143" s="16"/>
      <c r="K143" s="16"/>
    </row>
    <row r="144" spans="1:13" ht="15.75" customHeight="1" x14ac:dyDescent="0.25">
      <c r="A144" s="20" t="s">
        <v>145</v>
      </c>
      <c r="B144" s="16"/>
      <c r="C144" s="40"/>
      <c r="D144" s="16"/>
      <c r="E144" s="16"/>
      <c r="F144" s="16"/>
      <c r="G144" s="17"/>
      <c r="H144" s="17"/>
      <c r="I144" s="16"/>
      <c r="J144" s="16"/>
      <c r="K144" s="16"/>
    </row>
    <row r="145" spans="1:11" ht="15.75" customHeight="1" x14ac:dyDescent="0.25">
      <c r="A145" s="20"/>
      <c r="B145" s="16"/>
      <c r="C145" s="16"/>
      <c r="D145" s="16"/>
      <c r="E145" s="16"/>
      <c r="F145" s="16"/>
      <c r="G145" s="17"/>
      <c r="H145" s="17"/>
      <c r="I145" s="16"/>
      <c r="J145" s="16"/>
      <c r="K145" s="16"/>
    </row>
    <row r="146" spans="1:11" ht="15.75" customHeight="1" x14ac:dyDescent="0.25">
      <c r="A146" s="96" t="s">
        <v>428</v>
      </c>
      <c r="B146" s="16"/>
      <c r="C146" s="16"/>
      <c r="D146" s="16"/>
      <c r="E146" s="16"/>
      <c r="F146" s="16"/>
      <c r="G146" s="17"/>
      <c r="H146" s="17"/>
      <c r="I146" s="16"/>
      <c r="J146" s="16"/>
      <c r="K146" s="16"/>
    </row>
    <row r="147" spans="1:11" ht="15.75" customHeight="1" x14ac:dyDescent="0.25">
      <c r="A147" s="96"/>
      <c r="B147" s="16"/>
      <c r="C147" s="16"/>
      <c r="D147" s="16"/>
      <c r="E147" s="16"/>
      <c r="F147" s="16"/>
      <c r="G147" s="17"/>
      <c r="H147" s="17"/>
      <c r="I147" s="16"/>
      <c r="J147" s="16"/>
      <c r="K147" s="16"/>
    </row>
    <row r="148" spans="1:11" ht="15.75" customHeight="1" x14ac:dyDescent="0.25">
      <c r="A148" s="20" t="s">
        <v>146</v>
      </c>
      <c r="B148" s="16"/>
      <c r="C148" s="16"/>
      <c r="D148" s="16"/>
      <c r="E148" s="16"/>
      <c r="F148" s="16"/>
      <c r="G148" s="17"/>
      <c r="H148" s="17"/>
      <c r="I148" s="16"/>
      <c r="J148" s="16"/>
      <c r="K148" s="16"/>
    </row>
    <row r="149" spans="1:11" ht="15.75" customHeight="1" x14ac:dyDescent="0.25">
      <c r="A149" s="20"/>
      <c r="B149" s="16"/>
      <c r="C149" s="16"/>
      <c r="D149" s="16"/>
      <c r="E149" s="16"/>
      <c r="F149" s="16"/>
      <c r="G149" s="17"/>
      <c r="H149" s="17"/>
      <c r="I149" s="16"/>
      <c r="J149" s="16"/>
      <c r="K149" s="16"/>
    </row>
    <row r="150" spans="1:11" ht="15.75" customHeight="1" x14ac:dyDescent="0.25">
      <c r="A150" s="26" t="s">
        <v>131</v>
      </c>
      <c r="B150" s="26" t="s">
        <v>472</v>
      </c>
      <c r="C150" s="26" t="s">
        <v>473</v>
      </c>
      <c r="D150" s="26"/>
      <c r="E150" s="26"/>
      <c r="F150" s="26"/>
      <c r="G150" s="26"/>
      <c r="H150" s="17"/>
      <c r="I150" s="16"/>
      <c r="J150" s="16"/>
      <c r="K150" s="16"/>
    </row>
    <row r="151" spans="1:11" ht="15.75" customHeight="1" x14ac:dyDescent="0.25">
      <c r="A151" s="26"/>
      <c r="B151" s="26"/>
      <c r="C151" s="26" t="s">
        <v>474</v>
      </c>
      <c r="D151" s="26" t="s">
        <v>475</v>
      </c>
      <c r="E151" s="26"/>
      <c r="F151" s="26"/>
      <c r="G151" s="26" t="s">
        <v>476</v>
      </c>
      <c r="H151" s="17"/>
      <c r="I151" s="16"/>
      <c r="J151" s="16"/>
      <c r="K151" s="16"/>
    </row>
    <row r="152" spans="1:11" ht="15.75" customHeight="1" x14ac:dyDescent="0.25">
      <c r="A152" s="100" t="s">
        <v>479</v>
      </c>
      <c r="B152" s="316"/>
      <c r="C152" s="30">
        <v>1250000000</v>
      </c>
      <c r="D152" s="30">
        <f>+BALANCE!C76</f>
        <v>0</v>
      </c>
      <c r="E152" s="30"/>
      <c r="F152" s="30"/>
      <c r="G152" s="30">
        <f>+C152+D152</f>
        <v>1250000000</v>
      </c>
      <c r="H152" s="17"/>
      <c r="I152" s="40"/>
      <c r="J152" s="16"/>
      <c r="K152" s="16"/>
    </row>
    <row r="153" spans="1:11" ht="15.75" customHeight="1" x14ac:dyDescent="0.25">
      <c r="A153" s="317" t="s">
        <v>477</v>
      </c>
      <c r="B153" s="318"/>
      <c r="C153" s="319"/>
      <c r="D153" s="318"/>
      <c r="E153" s="318"/>
      <c r="F153" s="318"/>
      <c r="G153" s="320"/>
      <c r="H153" s="17"/>
      <c r="I153" s="16"/>
      <c r="J153" s="16"/>
      <c r="K153" s="16"/>
    </row>
    <row r="154" spans="1:11" ht="15.75" customHeight="1" x14ac:dyDescent="0.25">
      <c r="A154" s="317" t="s">
        <v>478</v>
      </c>
      <c r="B154" s="318"/>
      <c r="C154" s="319"/>
      <c r="D154" s="318"/>
      <c r="E154" s="318"/>
      <c r="F154" s="318"/>
      <c r="G154" s="320" t="s">
        <v>52</v>
      </c>
      <c r="H154" s="17"/>
      <c r="I154" s="16"/>
      <c r="J154" s="16"/>
      <c r="K154" s="16"/>
    </row>
    <row r="155" spans="1:11" ht="15.75" customHeight="1" x14ac:dyDescent="0.25">
      <c r="A155" s="96"/>
      <c r="B155" s="16"/>
      <c r="C155" s="16"/>
      <c r="D155" s="16"/>
      <c r="E155" s="16"/>
      <c r="F155" s="16"/>
      <c r="G155" s="17"/>
      <c r="H155" s="17"/>
      <c r="I155" s="16"/>
      <c r="J155" s="16"/>
      <c r="K155" s="16"/>
    </row>
    <row r="156" spans="1:11" ht="15.75" customHeight="1" x14ac:dyDescent="0.25">
      <c r="A156" s="96"/>
      <c r="B156" s="16"/>
      <c r="C156" s="16"/>
      <c r="D156" s="16"/>
      <c r="E156" s="16"/>
      <c r="F156" s="16"/>
      <c r="G156" s="17"/>
      <c r="H156" s="17"/>
      <c r="I156" s="16"/>
      <c r="J156" s="16"/>
      <c r="K156" s="16"/>
    </row>
    <row r="157" spans="1:11" ht="15.75" customHeight="1" x14ac:dyDescent="0.25">
      <c r="A157" s="20" t="s">
        <v>432</v>
      </c>
      <c r="B157" s="16"/>
      <c r="C157" s="16"/>
      <c r="D157" s="16"/>
      <c r="E157" s="16"/>
      <c r="F157" s="16"/>
      <c r="G157" s="17"/>
      <c r="H157" s="17"/>
      <c r="I157" s="16"/>
      <c r="J157" s="16"/>
      <c r="K157" s="16"/>
    </row>
    <row r="158" spans="1:11" ht="15.75" customHeight="1" x14ac:dyDescent="0.25">
      <c r="A158" s="20"/>
      <c r="B158" s="16"/>
      <c r="C158" s="16"/>
      <c r="D158" s="173"/>
      <c r="E158" s="173"/>
      <c r="F158" s="16"/>
      <c r="G158" s="17"/>
      <c r="H158" s="17"/>
      <c r="I158" s="16"/>
      <c r="J158" s="16"/>
      <c r="K158" s="16"/>
    </row>
    <row r="159" spans="1:11" customFormat="1" ht="15.75" customHeight="1" x14ac:dyDescent="0.25">
      <c r="A159" s="599" t="s">
        <v>999</v>
      </c>
      <c r="B159" s="386" t="s">
        <v>139</v>
      </c>
      <c r="C159" s="386" t="s">
        <v>140</v>
      </c>
      <c r="D159" s="180"/>
      <c r="E159" s="180"/>
      <c r="F159" s="180"/>
      <c r="G159" s="179"/>
      <c r="H159" s="179"/>
      <c r="I159" s="180"/>
      <c r="J159" s="180"/>
      <c r="K159" s="180"/>
    </row>
    <row r="160" spans="1:11" customFormat="1" ht="15.75" customHeight="1" x14ac:dyDescent="0.25">
      <c r="A160" s="600"/>
      <c r="B160" s="387">
        <v>45473</v>
      </c>
      <c r="C160" s="388">
        <v>45291</v>
      </c>
      <c r="D160" s="180"/>
      <c r="E160" s="180"/>
      <c r="F160" s="180"/>
      <c r="G160" s="179"/>
      <c r="H160" s="179"/>
      <c r="I160" s="180"/>
      <c r="J160" s="180"/>
      <c r="K160" s="180"/>
    </row>
    <row r="161" spans="1:11" s="393" customFormat="1" ht="15.75" customHeight="1" x14ac:dyDescent="0.25">
      <c r="A161" s="389" t="s">
        <v>254</v>
      </c>
      <c r="B161" s="385">
        <v>0</v>
      </c>
      <c r="C161" s="385">
        <f>SUM(C126)</f>
        <v>0</v>
      </c>
      <c r="D161" s="390"/>
      <c r="E161" s="390"/>
      <c r="F161" s="391"/>
      <c r="G161" s="392"/>
      <c r="H161" s="392"/>
      <c r="I161" s="391"/>
      <c r="J161" s="391"/>
      <c r="K161" s="391"/>
    </row>
    <row r="162" spans="1:11" s="393" customFormat="1" ht="15.75" customHeight="1" x14ac:dyDescent="0.25">
      <c r="A162" s="469"/>
      <c r="B162" s="470"/>
      <c r="C162" s="470"/>
      <c r="D162" s="390"/>
      <c r="E162" s="390"/>
      <c r="F162" s="391"/>
      <c r="G162" s="392"/>
      <c r="H162" s="392"/>
      <c r="I162" s="391"/>
      <c r="J162" s="391"/>
      <c r="K162" s="391"/>
    </row>
    <row r="163" spans="1:11" ht="15.75" customHeight="1" x14ac:dyDescent="0.25">
      <c r="A163" s="107"/>
      <c r="B163" s="45"/>
      <c r="C163" s="45"/>
      <c r="D163" s="24"/>
      <c r="E163" s="24"/>
      <c r="F163" s="24"/>
      <c r="G163" s="78"/>
      <c r="H163" s="78"/>
      <c r="I163" s="24"/>
      <c r="J163" s="24"/>
      <c r="K163" s="24"/>
    </row>
    <row r="164" spans="1:11" ht="15.75" customHeight="1" x14ac:dyDescent="0.25">
      <c r="A164" s="20" t="s">
        <v>147</v>
      </c>
      <c r="B164" s="16"/>
      <c r="C164" s="16"/>
      <c r="D164" s="16"/>
      <c r="E164" s="16"/>
      <c r="F164" s="16"/>
      <c r="G164" s="17"/>
      <c r="H164" s="17"/>
      <c r="I164" s="16"/>
      <c r="J164" s="16"/>
      <c r="K164" s="16"/>
    </row>
    <row r="165" spans="1:11" ht="15.75" customHeight="1" x14ac:dyDescent="0.25">
      <c r="A165" s="591" t="s">
        <v>131</v>
      </c>
      <c r="B165" s="126" t="s">
        <v>139</v>
      </c>
      <c r="C165" s="126" t="s">
        <v>140</v>
      </c>
      <c r="D165" s="16"/>
      <c r="E165" s="16"/>
      <c r="F165" s="16"/>
      <c r="G165" s="17"/>
      <c r="H165" s="17"/>
      <c r="I165" s="16"/>
      <c r="J165" s="16"/>
      <c r="K165" s="16"/>
    </row>
    <row r="166" spans="1:11" ht="15.75" customHeight="1" x14ac:dyDescent="0.25">
      <c r="A166" s="591"/>
      <c r="B166" s="162">
        <v>45473</v>
      </c>
      <c r="C166" s="47">
        <v>45291</v>
      </c>
      <c r="D166" s="16"/>
      <c r="E166" s="16"/>
      <c r="F166" s="16"/>
      <c r="G166" s="17"/>
      <c r="H166" s="17"/>
      <c r="I166" s="16"/>
      <c r="J166" s="16"/>
      <c r="K166" s="16"/>
    </row>
    <row r="167" spans="1:11" ht="15.75" customHeight="1" x14ac:dyDescent="0.25">
      <c r="A167" s="447" t="s">
        <v>1032</v>
      </c>
      <c r="B167" s="162"/>
      <c r="C167" s="47"/>
      <c r="D167" s="16"/>
      <c r="E167" s="16"/>
      <c r="F167" s="16"/>
      <c r="G167" s="17"/>
      <c r="H167" s="17"/>
      <c r="I167" s="16"/>
      <c r="J167" s="16"/>
      <c r="K167" s="16"/>
    </row>
    <row r="168" spans="1:11" ht="15.75" customHeight="1" x14ac:dyDescent="0.25">
      <c r="A168" s="102" t="s">
        <v>986</v>
      </c>
      <c r="B168" s="166">
        <v>275000</v>
      </c>
      <c r="C168" s="166">
        <v>0</v>
      </c>
      <c r="D168" s="16"/>
      <c r="E168" s="171"/>
      <c r="F168" s="52"/>
      <c r="G168" s="17"/>
      <c r="H168" s="17"/>
      <c r="I168" s="16"/>
      <c r="J168" s="16"/>
      <c r="K168" s="16"/>
    </row>
    <row r="169" spans="1:11" ht="15.75" customHeight="1" x14ac:dyDescent="0.25">
      <c r="A169" s="20"/>
      <c r="B169" s="16"/>
      <c r="C169" s="16"/>
      <c r="D169" s="16"/>
      <c r="E169" s="16"/>
      <c r="F169" s="16"/>
      <c r="G169" s="17"/>
      <c r="H169" s="17"/>
      <c r="I169" s="16"/>
      <c r="J169" s="16"/>
      <c r="K169" s="16"/>
    </row>
    <row r="170" spans="1:11" ht="15.75" customHeight="1" x14ac:dyDescent="0.25">
      <c r="A170" s="96" t="s">
        <v>428</v>
      </c>
      <c r="B170" s="16"/>
      <c r="C170" s="16"/>
      <c r="D170" s="16"/>
      <c r="E170" s="16"/>
      <c r="F170" s="16"/>
      <c r="G170" s="17"/>
      <c r="H170" s="17"/>
      <c r="I170" s="16"/>
      <c r="J170" s="16"/>
      <c r="K170" s="16"/>
    </row>
    <row r="171" spans="1:11" ht="15.75" customHeight="1" x14ac:dyDescent="0.25">
      <c r="A171" s="96"/>
      <c r="B171" s="16"/>
      <c r="C171" s="16"/>
      <c r="D171" s="79"/>
      <c r="E171" s="79"/>
      <c r="F171" s="79"/>
      <c r="G171" s="17"/>
      <c r="H171" s="17"/>
      <c r="I171" s="16"/>
      <c r="J171" s="16"/>
      <c r="K171" s="16"/>
    </row>
    <row r="172" spans="1:11" ht="15.75" customHeight="1" x14ac:dyDescent="0.25">
      <c r="A172" s="20" t="s">
        <v>410</v>
      </c>
      <c r="B172" s="16"/>
      <c r="C172" s="16"/>
      <c r="D172" s="173"/>
      <c r="E172" s="173"/>
      <c r="F172" s="79"/>
      <c r="G172" s="17"/>
      <c r="H172" s="17"/>
      <c r="I172" s="16"/>
      <c r="J172" s="16"/>
      <c r="K172" s="16"/>
    </row>
    <row r="173" spans="1:11" ht="15.75" customHeight="1" x14ac:dyDescent="0.25">
      <c r="A173" s="20"/>
      <c r="B173" s="16"/>
      <c r="C173" s="16"/>
      <c r="D173" s="79"/>
      <c r="E173" s="79"/>
      <c r="F173" s="79"/>
      <c r="G173" s="17"/>
      <c r="H173" s="17"/>
      <c r="I173" s="16"/>
      <c r="J173" s="16"/>
      <c r="K173" s="16"/>
    </row>
    <row r="174" spans="1:11" ht="15.75" customHeight="1" x14ac:dyDescent="0.25">
      <c r="A174" s="591" t="s">
        <v>131</v>
      </c>
      <c r="B174" s="126" t="s">
        <v>139</v>
      </c>
      <c r="C174" s="126" t="s">
        <v>140</v>
      </c>
      <c r="D174" s="79"/>
      <c r="E174" s="79"/>
      <c r="F174" s="79"/>
      <c r="G174" s="17"/>
      <c r="H174" s="17"/>
      <c r="I174" s="16"/>
      <c r="J174" s="16"/>
      <c r="K174" s="16"/>
    </row>
    <row r="175" spans="1:11" ht="15.75" customHeight="1" x14ac:dyDescent="0.25">
      <c r="A175" s="591"/>
      <c r="B175" s="162">
        <v>45473</v>
      </c>
      <c r="C175" s="47">
        <v>45291</v>
      </c>
      <c r="D175" s="79"/>
      <c r="E175" s="79"/>
      <c r="F175" s="79"/>
      <c r="G175" s="17"/>
      <c r="H175" s="17"/>
      <c r="I175" s="16"/>
      <c r="J175" s="16"/>
      <c r="K175" s="16"/>
    </row>
    <row r="176" spans="1:11" ht="15.75" customHeight="1" x14ac:dyDescent="0.25">
      <c r="A176" s="104" t="s">
        <v>22</v>
      </c>
      <c r="B176" s="66">
        <f>+BALANCE!F26</f>
        <v>154958992</v>
      </c>
      <c r="C176" s="66">
        <v>5263104</v>
      </c>
      <c r="D176" s="79"/>
      <c r="E176" s="79"/>
      <c r="F176" s="79"/>
      <c r="G176" s="17"/>
      <c r="H176" s="17"/>
      <c r="I176" s="16"/>
      <c r="J176" s="16"/>
      <c r="K176" s="16"/>
    </row>
    <row r="177" spans="1:11" ht="15.75" customHeight="1" x14ac:dyDescent="0.25">
      <c r="A177" s="104" t="s">
        <v>380</v>
      </c>
      <c r="B177" s="66">
        <f>+BALANCE!F27</f>
        <v>0</v>
      </c>
      <c r="C177" s="159">
        <v>0</v>
      </c>
      <c r="D177" s="79"/>
      <c r="E177" s="79"/>
      <c r="F177" s="79"/>
      <c r="G177" s="17"/>
      <c r="H177" s="17"/>
      <c r="I177" s="16"/>
      <c r="J177" s="16"/>
      <c r="K177" s="16"/>
    </row>
    <row r="178" spans="1:11" ht="15.75" customHeight="1" x14ac:dyDescent="0.25">
      <c r="A178" s="104" t="s">
        <v>386</v>
      </c>
      <c r="B178" s="66">
        <f>+BALANCE!F30</f>
        <v>27436320</v>
      </c>
      <c r="C178" s="159">
        <v>6834000</v>
      </c>
      <c r="D178" s="174"/>
      <c r="E178" s="174"/>
      <c r="F178" s="79"/>
      <c r="G178" s="17"/>
      <c r="H178" s="17"/>
      <c r="I178" s="16"/>
      <c r="J178" s="16"/>
      <c r="K178" s="16"/>
    </row>
    <row r="179" spans="1:11" ht="15.75" customHeight="1" x14ac:dyDescent="0.25">
      <c r="A179" s="104" t="s">
        <v>411</v>
      </c>
      <c r="B179" s="66">
        <f>+BALANCE!F35</f>
        <v>27833698</v>
      </c>
      <c r="C179" s="159">
        <v>0</v>
      </c>
      <c r="D179" s="16"/>
      <c r="E179" s="16"/>
      <c r="F179" s="16"/>
      <c r="G179" s="17"/>
      <c r="H179" s="17"/>
      <c r="I179" s="16"/>
      <c r="J179" s="16"/>
      <c r="K179" s="16"/>
    </row>
    <row r="180" spans="1:11" ht="15.75" customHeight="1" x14ac:dyDescent="0.25">
      <c r="A180" s="104" t="s">
        <v>480</v>
      </c>
      <c r="B180" s="66"/>
      <c r="C180" s="159"/>
      <c r="D180" s="16"/>
      <c r="E180" s="16"/>
      <c r="F180" s="16"/>
      <c r="G180" s="17"/>
      <c r="H180" s="17"/>
      <c r="I180" s="16"/>
      <c r="J180" s="16"/>
      <c r="K180" s="16"/>
    </row>
    <row r="181" spans="1:11" ht="15.75" customHeight="1" x14ac:dyDescent="0.25">
      <c r="A181" s="106" t="s">
        <v>295</v>
      </c>
      <c r="B181" s="68">
        <f>SUM(B176:B180)</f>
        <v>210229010</v>
      </c>
      <c r="C181" s="68">
        <f>SUM(C176:C180)</f>
        <v>12097104</v>
      </c>
      <c r="D181" s="16"/>
      <c r="E181" s="16"/>
      <c r="F181" s="16"/>
      <c r="G181" s="17"/>
      <c r="H181" s="17"/>
      <c r="I181" s="16"/>
      <c r="J181" s="16"/>
      <c r="K181" s="16"/>
    </row>
    <row r="182" spans="1:11" ht="15.75" customHeight="1" x14ac:dyDescent="0.25">
      <c r="A182" s="20"/>
      <c r="B182" s="40">
        <f>+B181-BALANCE!F25</f>
        <v>0</v>
      </c>
      <c r="C182" s="40"/>
      <c r="D182" s="16"/>
      <c r="E182" s="16"/>
      <c r="F182" s="16"/>
      <c r="G182" s="17"/>
      <c r="H182" s="17"/>
      <c r="I182" s="16"/>
      <c r="J182" s="16"/>
      <c r="K182" s="16"/>
    </row>
    <row r="183" spans="1:11" ht="15.75" customHeight="1" x14ac:dyDescent="0.25">
      <c r="A183" s="20" t="s">
        <v>150</v>
      </c>
      <c r="B183" s="16"/>
      <c r="C183" s="16"/>
      <c r="D183" s="173"/>
      <c r="E183" s="173"/>
      <c r="F183" s="16"/>
      <c r="G183" s="17"/>
      <c r="H183" s="17"/>
      <c r="I183" s="16"/>
      <c r="J183" s="16"/>
      <c r="K183" s="16"/>
    </row>
    <row r="184" spans="1:11" ht="15.75" customHeight="1" x14ac:dyDescent="0.25">
      <c r="A184" s="20"/>
      <c r="B184" s="16"/>
      <c r="C184" s="16"/>
      <c r="D184" s="16"/>
      <c r="E184" s="16"/>
      <c r="F184" s="16"/>
      <c r="G184" s="17"/>
      <c r="H184" s="17"/>
      <c r="I184" s="16"/>
      <c r="J184" s="16"/>
      <c r="K184" s="16"/>
    </row>
    <row r="185" spans="1:11" ht="15.75" customHeight="1" x14ac:dyDescent="0.25">
      <c r="A185" s="590" t="s">
        <v>131</v>
      </c>
      <c r="B185" s="69" t="s">
        <v>139</v>
      </c>
      <c r="C185" s="69" t="s">
        <v>140</v>
      </c>
      <c r="D185" s="40"/>
      <c r="E185" s="16"/>
      <c r="F185" s="16"/>
      <c r="G185" s="17"/>
      <c r="H185" s="17"/>
      <c r="I185" s="16"/>
      <c r="J185" s="16"/>
      <c r="K185" s="16"/>
    </row>
    <row r="186" spans="1:11" ht="15.75" customHeight="1" x14ac:dyDescent="0.25">
      <c r="A186" s="590"/>
      <c r="B186" s="158">
        <v>45473</v>
      </c>
      <c r="C186" s="158">
        <v>45291</v>
      </c>
      <c r="D186" s="40"/>
      <c r="E186" s="40"/>
      <c r="F186" s="16"/>
      <c r="G186" s="17"/>
      <c r="H186" s="17"/>
      <c r="I186" s="16"/>
      <c r="J186" s="16"/>
      <c r="K186" s="16"/>
    </row>
    <row r="187" spans="1:11" ht="15.75" customHeight="1" x14ac:dyDescent="0.25">
      <c r="A187" s="104" t="s">
        <v>412</v>
      </c>
      <c r="B187" s="66">
        <f>+BALANCE!F15</f>
        <v>146512135</v>
      </c>
      <c r="C187" s="66">
        <v>2349839299</v>
      </c>
      <c r="D187" s="40"/>
      <c r="E187" s="16"/>
      <c r="F187" s="16"/>
      <c r="G187" s="17"/>
      <c r="H187" s="17"/>
      <c r="I187" s="16"/>
      <c r="J187" s="16"/>
      <c r="K187" s="16"/>
    </row>
    <row r="188" spans="1:11" ht="15.75" customHeight="1" x14ac:dyDescent="0.25">
      <c r="A188" s="315" t="s">
        <v>35</v>
      </c>
      <c r="B188" s="66">
        <f>+BALANCE!F14</f>
        <v>2211608580</v>
      </c>
      <c r="C188" s="66">
        <v>4519849455</v>
      </c>
      <c r="D188" s="16"/>
      <c r="E188" s="16"/>
      <c r="F188" s="16"/>
      <c r="G188" s="17"/>
      <c r="H188" s="17"/>
      <c r="I188" s="16"/>
      <c r="J188" s="16"/>
      <c r="K188" s="16"/>
    </row>
    <row r="189" spans="1:11" ht="15.75" customHeight="1" x14ac:dyDescent="0.25">
      <c r="A189" s="106" t="s">
        <v>295</v>
      </c>
      <c r="B189" s="68">
        <f>SUM(B187:B188)</f>
        <v>2358120715</v>
      </c>
      <c r="C189" s="68">
        <f>SUM(C187:C188)</f>
        <v>6869688754</v>
      </c>
      <c r="D189" s="16"/>
      <c r="E189" s="16"/>
      <c r="F189" s="16"/>
      <c r="G189" s="17"/>
      <c r="H189" s="17"/>
      <c r="I189" s="16"/>
      <c r="J189" s="16"/>
      <c r="K189" s="16"/>
    </row>
    <row r="190" spans="1:11" ht="15.75" customHeight="1" x14ac:dyDescent="0.25">
      <c r="A190" s="20"/>
      <c r="B190" s="40"/>
      <c r="C190" s="40"/>
      <c r="D190" s="16"/>
      <c r="E190" s="16"/>
      <c r="F190" s="16"/>
      <c r="G190" s="17"/>
      <c r="H190" s="17"/>
      <c r="I190" s="16"/>
      <c r="J190" s="16"/>
      <c r="K190" s="16"/>
    </row>
    <row r="191" spans="1:11" ht="15.75" customHeight="1" x14ac:dyDescent="0.25">
      <c r="A191" s="20" t="s">
        <v>151</v>
      </c>
      <c r="B191" s="16"/>
      <c r="C191" s="16"/>
      <c r="D191" s="16"/>
      <c r="E191" s="16"/>
      <c r="F191" s="16"/>
      <c r="G191" s="17"/>
      <c r="H191" s="17"/>
      <c r="I191" s="16"/>
      <c r="J191" s="16"/>
      <c r="K191" s="16"/>
    </row>
    <row r="192" spans="1:11" ht="15.75" customHeight="1" x14ac:dyDescent="0.25">
      <c r="A192" s="20"/>
      <c r="B192" s="16"/>
      <c r="C192" s="16"/>
      <c r="D192" s="16"/>
      <c r="E192" s="16"/>
      <c r="F192" s="16"/>
      <c r="G192" s="17"/>
      <c r="H192" s="17"/>
      <c r="I192" s="16"/>
      <c r="J192" s="16"/>
      <c r="K192" s="16"/>
    </row>
    <row r="193" spans="1:11" ht="15.75" customHeight="1" x14ac:dyDescent="0.25">
      <c r="A193" s="590" t="s">
        <v>131</v>
      </c>
      <c r="B193" s="591" t="s">
        <v>148</v>
      </c>
      <c r="C193" s="591" t="s">
        <v>149</v>
      </c>
      <c r="D193" s="16"/>
      <c r="E193" s="16"/>
      <c r="F193" s="16"/>
      <c r="G193" s="17"/>
      <c r="H193" s="17"/>
      <c r="I193" s="16"/>
      <c r="J193" s="16"/>
      <c r="K193" s="16"/>
    </row>
    <row r="194" spans="1:11" ht="15.75" customHeight="1" x14ac:dyDescent="0.25">
      <c r="A194" s="590"/>
      <c r="B194" s="591"/>
      <c r="C194" s="591"/>
      <c r="D194" s="16"/>
      <c r="E194" s="16"/>
      <c r="F194" s="16"/>
      <c r="G194" s="17"/>
      <c r="H194" s="17"/>
      <c r="I194" s="16"/>
      <c r="J194" s="16"/>
      <c r="K194" s="16"/>
    </row>
    <row r="195" spans="1:11" ht="15.75" customHeight="1" x14ac:dyDescent="0.25">
      <c r="A195" s="104" t="s">
        <v>254</v>
      </c>
      <c r="B195" s="66"/>
      <c r="C195" s="67"/>
      <c r="D195" s="16"/>
      <c r="E195" s="16"/>
      <c r="F195" s="16"/>
      <c r="G195" s="17"/>
      <c r="H195" s="17"/>
      <c r="I195" s="16"/>
      <c r="J195" s="16"/>
      <c r="K195" s="16"/>
    </row>
    <row r="196" spans="1:11" ht="15.75" customHeight="1" x14ac:dyDescent="0.25">
      <c r="A196" s="104"/>
      <c r="B196" s="66"/>
      <c r="C196" s="67"/>
      <c r="D196" s="16"/>
      <c r="E196" s="16"/>
      <c r="F196" s="16"/>
      <c r="G196" s="17"/>
      <c r="H196" s="17"/>
      <c r="I196" s="16"/>
      <c r="J196" s="16"/>
      <c r="K196" s="16"/>
    </row>
    <row r="197" spans="1:11" ht="15.75" customHeight="1" x14ac:dyDescent="0.25">
      <c r="A197" s="106" t="s">
        <v>295</v>
      </c>
      <c r="B197" s="68"/>
      <c r="C197" s="69"/>
      <c r="D197" s="126" t="s">
        <v>140</v>
      </c>
      <c r="E197" s="16"/>
      <c r="F197" s="16"/>
      <c r="G197" s="17"/>
      <c r="H197" s="17"/>
      <c r="I197" s="16"/>
      <c r="J197" s="16"/>
      <c r="K197" s="16"/>
    </row>
    <row r="198" spans="1:11" ht="25.5" customHeight="1" x14ac:dyDescent="0.25">
      <c r="A198" s="107"/>
      <c r="B198" s="87"/>
      <c r="C198" s="123"/>
      <c r="D198" s="47">
        <v>45291</v>
      </c>
      <c r="E198" s="16"/>
      <c r="F198" s="16"/>
      <c r="G198" s="17"/>
      <c r="H198" s="17"/>
      <c r="I198" s="16"/>
      <c r="J198" s="16"/>
      <c r="K198" s="16"/>
    </row>
    <row r="199" spans="1:11" customFormat="1" ht="15.75" customHeight="1" x14ac:dyDescent="0.25">
      <c r="A199" s="20" t="s">
        <v>152</v>
      </c>
      <c r="B199" s="1"/>
      <c r="C199" s="16"/>
      <c r="D199" s="279"/>
      <c r="E199" s="180"/>
      <c r="F199" s="180"/>
      <c r="G199" s="179"/>
      <c r="H199" s="179"/>
      <c r="I199" s="180"/>
      <c r="J199" s="180"/>
      <c r="K199" s="180"/>
    </row>
    <row r="200" spans="1:11" ht="15.75" customHeight="1" x14ac:dyDescent="0.25">
      <c r="A200" s="20"/>
      <c r="B200" s="16"/>
      <c r="C200" s="126" t="s">
        <v>139</v>
      </c>
      <c r="D200" s="161"/>
      <c r="E200" s="16"/>
      <c r="F200" s="16"/>
      <c r="G200" s="17"/>
      <c r="H200" s="17"/>
      <c r="I200" s="16"/>
      <c r="J200" s="16"/>
      <c r="K200" s="16"/>
    </row>
    <row r="201" spans="1:11" ht="15.75" customHeight="1" x14ac:dyDescent="0.25">
      <c r="A201" s="25" t="s">
        <v>369</v>
      </c>
      <c r="B201" s="163" t="s">
        <v>370</v>
      </c>
      <c r="C201" s="47">
        <v>45473</v>
      </c>
      <c r="D201" s="16"/>
      <c r="E201" s="16"/>
      <c r="F201" s="16"/>
      <c r="G201" s="17"/>
      <c r="H201" s="17"/>
      <c r="I201" s="16"/>
      <c r="J201" s="16"/>
      <c r="K201" s="16"/>
    </row>
    <row r="202" spans="1:11" ht="15.75" customHeight="1" x14ac:dyDescent="0.25">
      <c r="A202" s="278" t="s">
        <v>254</v>
      </c>
      <c r="B202" s="176"/>
      <c r="C202" s="176"/>
      <c r="D202" s="16"/>
      <c r="E202" s="16"/>
      <c r="F202" s="16"/>
      <c r="G202" s="17"/>
      <c r="H202" s="17"/>
      <c r="I202" s="16"/>
      <c r="J202" s="16"/>
      <c r="K202" s="16"/>
    </row>
    <row r="203" spans="1:11" ht="15.75" customHeight="1" x14ac:dyDescent="0.25">
      <c r="A203" s="97" t="s">
        <v>228</v>
      </c>
      <c r="B203" s="36"/>
      <c r="C203" s="161"/>
      <c r="D203" s="16"/>
      <c r="E203" s="16"/>
      <c r="F203" s="16"/>
      <c r="G203" s="17"/>
      <c r="H203" s="17"/>
      <c r="I203" s="16"/>
      <c r="J203" s="16"/>
      <c r="K203" s="16"/>
    </row>
    <row r="204" spans="1:11" ht="15.75" customHeight="1" x14ac:dyDescent="0.25">
      <c r="A204" s="20"/>
      <c r="B204" s="16"/>
      <c r="C204" s="16"/>
      <c r="D204" s="16"/>
      <c r="E204" s="16"/>
      <c r="F204" s="16"/>
      <c r="G204" s="17"/>
      <c r="H204" s="17"/>
      <c r="I204" s="16"/>
      <c r="J204" s="16"/>
      <c r="K204" s="16"/>
    </row>
    <row r="205" spans="1:11" ht="15.75" customHeight="1" x14ac:dyDescent="0.25">
      <c r="A205" s="20"/>
      <c r="B205" s="16"/>
      <c r="C205" s="16"/>
      <c r="D205" s="16"/>
      <c r="E205" s="16"/>
      <c r="F205" s="16"/>
      <c r="G205" s="17"/>
      <c r="H205" s="17"/>
      <c r="I205" s="16"/>
      <c r="J205" s="16"/>
      <c r="K205" s="16"/>
    </row>
    <row r="206" spans="1:11" ht="15.75" customHeight="1" x14ac:dyDescent="0.25">
      <c r="A206" s="20"/>
      <c r="B206" s="16"/>
      <c r="C206" s="16"/>
      <c r="D206" s="16"/>
      <c r="E206" s="16"/>
      <c r="F206" s="16"/>
      <c r="G206" s="17"/>
      <c r="H206" s="17"/>
      <c r="I206" s="16"/>
      <c r="J206" s="16"/>
      <c r="K206" s="16"/>
    </row>
    <row r="207" spans="1:11" ht="12" customHeight="1" x14ac:dyDescent="0.25">
      <c r="A207" s="20" t="s">
        <v>153</v>
      </c>
      <c r="B207" s="16"/>
      <c r="C207" s="16"/>
      <c r="D207" s="16"/>
      <c r="E207" s="16"/>
      <c r="F207" s="16"/>
      <c r="G207" s="17"/>
      <c r="H207" s="17"/>
      <c r="I207" s="16"/>
      <c r="J207" s="16"/>
      <c r="K207" s="16"/>
    </row>
    <row r="208" spans="1:11" ht="15.75" customHeight="1" x14ac:dyDescent="0.25">
      <c r="A208" s="20"/>
      <c r="B208" s="16"/>
      <c r="C208" s="16"/>
      <c r="D208" s="16"/>
      <c r="E208" s="16"/>
      <c r="F208" s="16"/>
      <c r="G208" s="17"/>
      <c r="H208" s="17"/>
      <c r="I208" s="16"/>
      <c r="J208" s="16"/>
      <c r="K208" s="16"/>
    </row>
    <row r="209" spans="1:11" x14ac:dyDescent="0.25">
      <c r="A209" s="96" t="s">
        <v>428</v>
      </c>
      <c r="B209" s="16"/>
      <c r="C209" s="16"/>
      <c r="D209" s="16"/>
      <c r="E209" s="16"/>
      <c r="F209" s="16"/>
      <c r="G209" s="17"/>
      <c r="H209" s="17"/>
      <c r="I209" s="16"/>
      <c r="J209" s="16"/>
      <c r="K209" s="16"/>
    </row>
    <row r="210" spans="1:11" ht="15.75" customHeight="1" x14ac:dyDescent="0.25">
      <c r="A210" s="20"/>
      <c r="B210" s="16"/>
      <c r="C210" s="16"/>
      <c r="D210" s="16"/>
      <c r="E210" s="16"/>
      <c r="F210" s="16"/>
      <c r="G210" s="17"/>
      <c r="H210" s="17"/>
      <c r="I210" s="16"/>
      <c r="J210" s="16"/>
      <c r="K210" s="16"/>
    </row>
    <row r="211" spans="1:11" ht="15.75" customHeight="1" x14ac:dyDescent="0.25">
      <c r="A211" s="20" t="s">
        <v>154</v>
      </c>
      <c r="B211" s="16"/>
      <c r="C211" s="16"/>
      <c r="D211" s="16"/>
      <c r="E211" s="16"/>
      <c r="F211" s="16"/>
      <c r="G211" s="17"/>
      <c r="H211" s="17"/>
      <c r="I211" s="16"/>
      <c r="J211" s="16"/>
      <c r="K211" s="16"/>
    </row>
    <row r="212" spans="1:11" ht="15.75" customHeight="1" x14ac:dyDescent="0.25">
      <c r="A212" s="20"/>
      <c r="B212" s="16"/>
      <c r="C212" s="16"/>
      <c r="D212" s="16"/>
      <c r="E212" s="16"/>
      <c r="F212" s="16"/>
      <c r="G212" s="17"/>
      <c r="H212" s="17"/>
      <c r="I212" s="16"/>
      <c r="J212" s="16"/>
      <c r="K212" s="16"/>
    </row>
    <row r="213" spans="1:11" ht="15.75" customHeight="1" x14ac:dyDescent="0.25">
      <c r="A213" s="606" t="s">
        <v>7</v>
      </c>
      <c r="B213" s="126" t="s">
        <v>139</v>
      </c>
      <c r="C213" s="126" t="s">
        <v>140</v>
      </c>
      <c r="D213" s="16"/>
      <c r="E213" s="16"/>
      <c r="F213" s="16"/>
      <c r="G213" s="17"/>
      <c r="H213" s="17"/>
      <c r="I213" s="16"/>
      <c r="J213" s="16"/>
      <c r="K213" s="16"/>
    </row>
    <row r="214" spans="1:11" ht="15.75" customHeight="1" x14ac:dyDescent="0.25">
      <c r="A214" s="607"/>
      <c r="B214" s="80">
        <v>45473</v>
      </c>
      <c r="C214" s="80">
        <v>45291</v>
      </c>
      <c r="D214" s="16"/>
      <c r="E214" s="16"/>
      <c r="F214" s="16"/>
      <c r="G214" s="17"/>
      <c r="H214" s="17"/>
      <c r="I214" s="16"/>
      <c r="J214" s="16"/>
      <c r="K214" s="16"/>
    </row>
    <row r="215" spans="1:11" ht="15.75" customHeight="1" x14ac:dyDescent="0.25">
      <c r="A215" s="104" t="str">
        <f>+BALANCE!E20</f>
        <v xml:space="preserve">Otras cuentas por pagar </v>
      </c>
      <c r="B215" s="66">
        <f>+BALANCE!F20</f>
        <v>3737322384</v>
      </c>
      <c r="C215" s="63"/>
      <c r="D215" s="16"/>
      <c r="E215" s="16"/>
      <c r="F215" s="16"/>
      <c r="G215" s="17"/>
      <c r="H215" s="17"/>
      <c r="I215" s="16"/>
      <c r="J215" s="16"/>
      <c r="K215" s="16"/>
    </row>
    <row r="216" spans="1:11" ht="15.75" customHeight="1" x14ac:dyDescent="0.25">
      <c r="A216" s="106" t="s">
        <v>155</v>
      </c>
      <c r="B216" s="81" t="s">
        <v>979</v>
      </c>
      <c r="C216" s="81"/>
      <c r="D216" s="16"/>
      <c r="E216" s="16"/>
      <c r="F216" s="16"/>
      <c r="G216" s="17"/>
      <c r="H216" s="17"/>
      <c r="I216" s="16"/>
      <c r="J216" s="16"/>
      <c r="K216" s="16"/>
    </row>
    <row r="217" spans="1:11" ht="15.75" customHeight="1" x14ac:dyDescent="0.25">
      <c r="A217" s="108"/>
      <c r="B217" s="82"/>
      <c r="C217" s="82"/>
      <c r="D217" s="16"/>
      <c r="E217" s="16"/>
      <c r="F217" s="16"/>
      <c r="G217" s="17"/>
      <c r="H217" s="17"/>
      <c r="I217" s="16"/>
      <c r="J217" s="16"/>
      <c r="K217" s="16"/>
    </row>
    <row r="218" spans="1:11" ht="15.75" customHeight="1" x14ac:dyDescent="0.25">
      <c r="A218" s="20" t="s">
        <v>156</v>
      </c>
      <c r="B218" s="16"/>
      <c r="C218" s="16"/>
      <c r="D218" s="16"/>
      <c r="E218" s="16"/>
      <c r="F218" s="16"/>
      <c r="G218" s="17"/>
      <c r="H218" s="17"/>
      <c r="I218" s="16"/>
      <c r="J218" s="16"/>
      <c r="K218" s="16"/>
    </row>
    <row r="219" spans="1:11" ht="15.75" customHeight="1" x14ac:dyDescent="0.25">
      <c r="A219" s="20"/>
      <c r="B219" s="16"/>
      <c r="C219" s="16"/>
      <c r="D219" s="16"/>
      <c r="E219" s="16"/>
      <c r="F219" s="16"/>
      <c r="G219" s="17"/>
      <c r="H219" s="17"/>
      <c r="I219" s="16"/>
      <c r="J219" s="16"/>
      <c r="K219" s="16"/>
    </row>
    <row r="220" spans="1:11" ht="15.75" customHeight="1" x14ac:dyDescent="0.25">
      <c r="A220" s="20"/>
      <c r="B220" s="16"/>
      <c r="C220" s="16"/>
      <c r="D220" s="16"/>
      <c r="E220" s="16"/>
      <c r="F220" s="16"/>
      <c r="G220" s="17"/>
      <c r="H220" s="17"/>
      <c r="I220" s="16"/>
      <c r="J220" s="16"/>
      <c r="K220" s="16"/>
    </row>
    <row r="221" spans="1:11" ht="15.75" customHeight="1" x14ac:dyDescent="0.25">
      <c r="A221" s="96" t="s">
        <v>325</v>
      </c>
      <c r="B221" s="16"/>
      <c r="C221" s="16"/>
      <c r="D221" s="16"/>
      <c r="E221" s="16"/>
      <c r="F221" s="16"/>
      <c r="G221" s="17"/>
      <c r="H221" s="17"/>
      <c r="I221" s="16"/>
      <c r="J221" s="16"/>
      <c r="K221" s="16"/>
    </row>
    <row r="222" spans="1:11" ht="15.75" customHeight="1" x14ac:dyDescent="0.25">
      <c r="A222" s="20"/>
      <c r="B222" s="16"/>
      <c r="C222" s="16"/>
      <c r="D222" s="16"/>
      <c r="E222" s="16"/>
      <c r="F222" s="16"/>
      <c r="G222" s="17"/>
      <c r="H222" s="17"/>
      <c r="I222" s="16"/>
      <c r="J222" s="16"/>
      <c r="K222" s="16"/>
    </row>
    <row r="223" spans="1:11" ht="15.75" customHeight="1" x14ac:dyDescent="0.25">
      <c r="A223" s="20"/>
      <c r="B223" s="16"/>
      <c r="C223" s="16"/>
      <c r="D223" s="57" t="s">
        <v>283</v>
      </c>
      <c r="E223" s="57" t="s">
        <v>284</v>
      </c>
      <c r="F223" s="57" t="s">
        <v>223</v>
      </c>
      <c r="G223" s="17"/>
      <c r="H223" s="17"/>
      <c r="I223" s="16"/>
      <c r="J223" s="16"/>
      <c r="K223" s="16"/>
    </row>
    <row r="224" spans="1:11" customFormat="1" x14ac:dyDescent="0.25">
      <c r="A224" s="20" t="s">
        <v>157</v>
      </c>
      <c r="B224" s="16"/>
      <c r="C224" s="16"/>
      <c r="D224" s="177"/>
      <c r="E224" s="177"/>
      <c r="F224" s="178"/>
      <c r="G224" s="179"/>
      <c r="H224" s="179"/>
      <c r="I224" s="180"/>
      <c r="J224" s="180"/>
      <c r="K224" s="180"/>
    </row>
    <row r="225" spans="1:11" customFormat="1" x14ac:dyDescent="0.25">
      <c r="A225" s="20"/>
      <c r="B225" s="16"/>
      <c r="C225" s="16"/>
      <c r="D225" s="177"/>
      <c r="E225" s="177"/>
      <c r="F225" s="178"/>
      <c r="G225" s="179"/>
      <c r="H225" s="179"/>
      <c r="I225" s="180"/>
      <c r="J225" s="180"/>
      <c r="K225" s="180"/>
    </row>
    <row r="226" spans="1:11" x14ac:dyDescent="0.25">
      <c r="A226" s="41" t="s">
        <v>281</v>
      </c>
      <c r="B226" s="57" t="s">
        <v>282</v>
      </c>
      <c r="C226" s="57" t="s">
        <v>223</v>
      </c>
      <c r="D226" s="43"/>
      <c r="E226" s="43"/>
      <c r="F226" s="43"/>
      <c r="G226" s="17"/>
      <c r="H226" s="17"/>
      <c r="I226" s="16"/>
      <c r="J226" s="16"/>
      <c r="K226" s="16"/>
    </row>
    <row r="227" spans="1:11" ht="15.75" customHeight="1" x14ac:dyDescent="0.25">
      <c r="A227" s="278" t="s">
        <v>254</v>
      </c>
      <c r="B227" s="176"/>
      <c r="C227" s="176"/>
      <c r="D227" s="43"/>
      <c r="E227" s="43"/>
      <c r="F227" s="43"/>
      <c r="G227" s="17"/>
      <c r="H227" s="17"/>
      <c r="I227" s="16"/>
      <c r="J227" s="16"/>
      <c r="K227" s="16"/>
    </row>
    <row r="228" spans="1:11" ht="15.75" customHeight="1" x14ac:dyDescent="0.25">
      <c r="A228" s="175"/>
      <c r="B228" s="176"/>
      <c r="C228" s="176"/>
      <c r="D228" s="16"/>
      <c r="E228" s="16"/>
      <c r="F228" s="16"/>
      <c r="G228" s="17"/>
      <c r="H228" s="17"/>
      <c r="I228" s="16"/>
      <c r="J228" s="16"/>
      <c r="K228" s="16"/>
    </row>
    <row r="229" spans="1:11" ht="15.75" customHeight="1" x14ac:dyDescent="0.25">
      <c r="A229" s="103" t="s">
        <v>285</v>
      </c>
      <c r="B229" s="43"/>
      <c r="C229" s="43"/>
      <c r="D229" s="16"/>
      <c r="E229" s="16"/>
      <c r="F229" s="16"/>
      <c r="G229" s="17"/>
      <c r="H229" s="17"/>
      <c r="I229" s="16"/>
      <c r="J229" s="16"/>
      <c r="K229" s="16"/>
    </row>
    <row r="230" spans="1:11" ht="15.75" customHeight="1" x14ac:dyDescent="0.25">
      <c r="A230" s="100" t="s">
        <v>286</v>
      </c>
      <c r="B230" s="43"/>
      <c r="C230" s="43"/>
      <c r="D230" s="69" t="s">
        <v>161</v>
      </c>
      <c r="E230" s="69" t="s">
        <v>164</v>
      </c>
      <c r="F230" s="84" t="s">
        <v>162</v>
      </c>
      <c r="G230" s="173"/>
      <c r="H230" s="17"/>
      <c r="I230" s="16"/>
      <c r="J230" s="16"/>
      <c r="K230" s="16"/>
    </row>
    <row r="231" spans="1:11" ht="15.75" customHeight="1" x14ac:dyDescent="0.25">
      <c r="A231" s="96"/>
      <c r="B231" s="16"/>
      <c r="C231" s="16"/>
      <c r="D231" s="85"/>
      <c r="E231" s="85"/>
      <c r="F231" s="77">
        <f t="shared" ref="F231:F234" si="4">SUM(B231:E231)</f>
        <v>0</v>
      </c>
      <c r="G231" s="167"/>
      <c r="H231" s="17"/>
      <c r="I231" s="16"/>
      <c r="J231" s="16"/>
      <c r="K231" s="16"/>
    </row>
    <row r="232" spans="1:11" ht="15.75" customHeight="1" x14ac:dyDescent="0.25">
      <c r="A232" s="20" t="s">
        <v>158</v>
      </c>
      <c r="B232" s="16"/>
      <c r="C232" s="16"/>
      <c r="D232" s="85"/>
      <c r="E232" s="85"/>
      <c r="F232" s="77">
        <f t="shared" si="4"/>
        <v>0</v>
      </c>
      <c r="G232" s="167"/>
      <c r="H232" s="17"/>
      <c r="I232" s="16"/>
      <c r="J232" s="16"/>
      <c r="K232" s="16"/>
    </row>
    <row r="233" spans="1:11" ht="15.75" customHeight="1" x14ac:dyDescent="0.25">
      <c r="A233" s="106" t="s">
        <v>131</v>
      </c>
      <c r="B233" s="83" t="s">
        <v>159</v>
      </c>
      <c r="C233" s="69" t="s">
        <v>160</v>
      </c>
      <c r="D233" s="85"/>
      <c r="E233" s="85"/>
      <c r="F233" s="77">
        <f t="shared" si="4"/>
        <v>0</v>
      </c>
      <c r="H233" s="17"/>
      <c r="I233" s="16"/>
      <c r="J233" s="16"/>
      <c r="K233" s="16"/>
    </row>
    <row r="234" spans="1:11" ht="15.75" customHeight="1" x14ac:dyDescent="0.25">
      <c r="A234" s="104" t="s">
        <v>43</v>
      </c>
      <c r="B234" s="66">
        <v>11337000000</v>
      </c>
      <c r="C234" s="63"/>
      <c r="D234" s="63"/>
      <c r="E234" s="63"/>
      <c r="F234" s="77">
        <f t="shared" si="4"/>
        <v>11337000000</v>
      </c>
      <c r="G234" s="167"/>
      <c r="H234" s="17"/>
      <c r="I234" s="16"/>
      <c r="J234" s="16"/>
      <c r="K234" s="16"/>
    </row>
    <row r="235" spans="1:11" ht="15.75" customHeight="1" x14ac:dyDescent="0.25">
      <c r="A235" s="109" t="s">
        <v>375</v>
      </c>
      <c r="B235" s="124">
        <f>+'ESTADO DE VARIACION DE PATR'!D10</f>
        <v>1724549</v>
      </c>
      <c r="C235" s="63">
        <v>0</v>
      </c>
      <c r="D235" s="63">
        <f>+'ESTADO DE VARIACION DE PATR'!H14+'ESTADO DE VARIACION DE PATR'!H15</f>
        <v>-38648527</v>
      </c>
      <c r="E235" s="85"/>
      <c r="F235" s="77">
        <f>SUM(B235:E235)</f>
        <v>-36923978</v>
      </c>
      <c r="H235" s="17"/>
      <c r="I235" s="16"/>
      <c r="J235" s="16"/>
      <c r="K235" s="16"/>
    </row>
    <row r="236" spans="1:11" ht="15.75" customHeight="1" x14ac:dyDescent="0.25">
      <c r="A236" s="109" t="s">
        <v>163</v>
      </c>
      <c r="B236" s="85"/>
      <c r="C236" s="63"/>
      <c r="D236" s="86"/>
      <c r="E236" s="86"/>
      <c r="F236" s="77">
        <f>SUM(B236:E236)</f>
        <v>0</v>
      </c>
      <c r="G236" s="167"/>
      <c r="H236" s="17"/>
      <c r="I236" s="16"/>
      <c r="J236" s="16"/>
      <c r="K236" s="16"/>
    </row>
    <row r="237" spans="1:11" ht="15.75" customHeight="1" x14ac:dyDescent="0.25">
      <c r="A237" s="104" t="s">
        <v>164</v>
      </c>
      <c r="B237" s="66"/>
      <c r="C237" s="63"/>
      <c r="D237" s="85"/>
      <c r="E237" s="436">
        <v>1932426</v>
      </c>
      <c r="F237" s="77">
        <f>SUM(B237:E237)</f>
        <v>1932426</v>
      </c>
      <c r="G237" s="167"/>
      <c r="H237" s="17"/>
      <c r="I237" s="16"/>
      <c r="J237" s="16"/>
      <c r="K237" s="16"/>
    </row>
    <row r="238" spans="1:11" ht="15.75" customHeight="1" x14ac:dyDescent="0.25">
      <c r="A238" s="109" t="s">
        <v>391</v>
      </c>
      <c r="B238" s="66">
        <f>+'ESTADO DE VARIACION DE PATR'!H10</f>
        <v>38648527</v>
      </c>
      <c r="C238" s="86">
        <f>+BALANCE!F74</f>
        <v>0</v>
      </c>
      <c r="D238" s="85"/>
      <c r="E238" s="85"/>
      <c r="F238" s="77">
        <f>SUM(B238:D238)</f>
        <v>38648527</v>
      </c>
      <c r="H238" s="17"/>
      <c r="I238" s="16"/>
      <c r="J238" s="16"/>
      <c r="K238" s="16"/>
    </row>
    <row r="239" spans="1:11" ht="15.75" customHeight="1" x14ac:dyDescent="0.25">
      <c r="A239" s="109" t="s">
        <v>166</v>
      </c>
      <c r="B239" s="86"/>
      <c r="C239" s="66">
        <f>+BALANCE!F73</f>
        <v>1347262993</v>
      </c>
      <c r="D239" s="68">
        <f>SUM(D231:D238)</f>
        <v>-38648527</v>
      </c>
      <c r="E239" s="68">
        <f>SUM(E231:E238)</f>
        <v>1932426</v>
      </c>
      <c r="F239" s="76">
        <f>SUM(F231:F238)</f>
        <v>11340656975</v>
      </c>
      <c r="G239" s="277"/>
      <c r="H239" s="368"/>
      <c r="I239" s="16"/>
      <c r="J239" s="16"/>
      <c r="K239" s="16"/>
    </row>
    <row r="240" spans="1:11" ht="15.75" customHeight="1" x14ac:dyDescent="0.25">
      <c r="A240" s="104" t="s">
        <v>167</v>
      </c>
      <c r="B240" s="165">
        <v>4630564</v>
      </c>
      <c r="C240" s="165">
        <v>0</v>
      </c>
      <c r="D240" s="87"/>
      <c r="E240" s="87"/>
      <c r="F240" s="87"/>
      <c r="G240" s="88"/>
      <c r="H240" s="17"/>
      <c r="I240" s="16"/>
      <c r="J240" s="16"/>
      <c r="K240" s="16"/>
    </row>
    <row r="241" spans="1:11" ht="15.75" customHeight="1" x14ac:dyDescent="0.25">
      <c r="A241" s="104" t="s">
        <v>168</v>
      </c>
      <c r="B241" s="85"/>
      <c r="C241" s="85"/>
      <c r="D241" s="16"/>
      <c r="E241" s="40"/>
      <c r="F241" s="40"/>
      <c r="G241" s="17"/>
      <c r="H241" s="17"/>
      <c r="I241" s="16"/>
      <c r="J241" s="16"/>
      <c r="K241" s="16"/>
    </row>
    <row r="242" spans="1:11" ht="15.75" customHeight="1" x14ac:dyDescent="0.25">
      <c r="A242" s="106" t="s">
        <v>169</v>
      </c>
      <c r="B242" s="68">
        <f>SUM(B234:B241)</f>
        <v>11382003640</v>
      </c>
      <c r="C242" s="68">
        <f>SUM(C234:C241)</f>
        <v>1347262993</v>
      </c>
      <c r="D242" s="16"/>
      <c r="E242" s="16"/>
      <c r="F242" s="90"/>
      <c r="G242" s="17"/>
      <c r="H242" s="17"/>
      <c r="I242" s="16"/>
      <c r="J242" s="16"/>
      <c r="K242" s="16"/>
    </row>
    <row r="243" spans="1:11" ht="15.75" customHeight="1" x14ac:dyDescent="0.25">
      <c r="A243" s="107"/>
      <c r="B243" s="87"/>
      <c r="C243" s="87"/>
      <c r="D243" s="16"/>
      <c r="E243" s="16"/>
      <c r="F243" s="16"/>
      <c r="G243" s="17"/>
      <c r="H243" s="17"/>
      <c r="I243" s="16"/>
      <c r="J243" s="16"/>
      <c r="K243" s="16"/>
    </row>
    <row r="244" spans="1:11" ht="15.75" customHeight="1" x14ac:dyDescent="0.25">
      <c r="A244" s="20"/>
      <c r="B244" s="40"/>
      <c r="C244" s="90"/>
      <c r="D244" s="16"/>
      <c r="E244" s="16"/>
      <c r="F244" s="16"/>
      <c r="G244" s="17"/>
      <c r="H244" s="17"/>
      <c r="I244" s="16"/>
      <c r="J244" s="16"/>
      <c r="K244" s="16"/>
    </row>
    <row r="245" spans="1:11" ht="15.75" customHeight="1" x14ac:dyDescent="0.25">
      <c r="A245" s="20" t="s">
        <v>170</v>
      </c>
      <c r="B245" s="16"/>
      <c r="C245" s="16"/>
      <c r="D245" s="16"/>
      <c r="E245" s="16"/>
      <c r="F245" s="16"/>
      <c r="G245" s="17"/>
      <c r="H245" s="17"/>
      <c r="I245" s="16"/>
      <c r="J245" s="16"/>
      <c r="K245" s="16"/>
    </row>
    <row r="246" spans="1:11" ht="15.75" customHeight="1" x14ac:dyDescent="0.25">
      <c r="A246" s="20"/>
      <c r="B246" s="16"/>
      <c r="C246" s="16"/>
      <c r="D246" s="16"/>
      <c r="E246" s="16"/>
      <c r="F246" s="16"/>
      <c r="G246" s="17"/>
      <c r="H246" s="17"/>
      <c r="I246" s="16"/>
      <c r="J246" s="16"/>
      <c r="K246" s="16"/>
    </row>
    <row r="247" spans="1:11" ht="15.75" customHeight="1" x14ac:dyDescent="0.25">
      <c r="A247" s="96" t="s">
        <v>325</v>
      </c>
      <c r="B247" s="16"/>
      <c r="C247" s="16"/>
      <c r="D247" s="16"/>
      <c r="E247" s="16"/>
      <c r="F247" s="16"/>
      <c r="G247" s="17"/>
      <c r="H247" s="17"/>
      <c r="I247" s="16"/>
      <c r="J247" s="16"/>
      <c r="K247" s="16"/>
    </row>
    <row r="248" spans="1:11" ht="15.75" customHeight="1" x14ac:dyDescent="0.25">
      <c r="A248" s="20"/>
      <c r="B248" s="16"/>
      <c r="C248" s="16"/>
      <c r="D248" s="16"/>
      <c r="E248" s="16"/>
      <c r="F248" s="16"/>
      <c r="G248" s="17"/>
      <c r="H248" s="17"/>
      <c r="I248" s="16"/>
      <c r="J248" s="16"/>
      <c r="K248" s="16"/>
    </row>
    <row r="249" spans="1:11" customFormat="1" ht="15" customHeight="1" x14ac:dyDescent="0.25">
      <c r="A249" s="20" t="s">
        <v>171</v>
      </c>
      <c r="B249" s="16"/>
      <c r="C249" s="16"/>
      <c r="D249" s="180"/>
      <c r="E249" s="180"/>
      <c r="F249" s="180"/>
      <c r="G249" s="179"/>
      <c r="H249" s="179"/>
      <c r="I249" s="180"/>
      <c r="J249" s="180"/>
      <c r="K249" s="180"/>
    </row>
    <row r="250" spans="1:11" ht="15.75" customHeight="1" x14ac:dyDescent="0.25">
      <c r="A250" s="20" t="s">
        <v>290</v>
      </c>
      <c r="B250" s="16"/>
      <c r="C250" s="16"/>
      <c r="D250" s="16"/>
      <c r="E250" s="16"/>
      <c r="F250" s="16"/>
      <c r="G250" s="17"/>
      <c r="H250" s="17"/>
      <c r="I250" s="16"/>
      <c r="J250" s="16"/>
      <c r="K250" s="16"/>
    </row>
    <row r="251" spans="1:11" ht="15.75" customHeight="1" x14ac:dyDescent="0.25">
      <c r="A251" s="97" t="s">
        <v>223</v>
      </c>
      <c r="B251" s="62" t="s">
        <v>246</v>
      </c>
      <c r="C251" s="62" t="s">
        <v>247</v>
      </c>
      <c r="D251" s="16"/>
      <c r="E251" s="16"/>
      <c r="F251" s="16"/>
      <c r="G251" s="17"/>
      <c r="H251" s="17"/>
      <c r="I251" s="16"/>
      <c r="J251" s="16"/>
      <c r="K251" s="16"/>
    </row>
    <row r="252" spans="1:11" ht="15.75" customHeight="1" x14ac:dyDescent="0.25">
      <c r="A252" s="394" t="s">
        <v>344</v>
      </c>
      <c r="B252" s="177">
        <v>28425355</v>
      </c>
      <c r="C252" s="176"/>
      <c r="D252" s="16"/>
      <c r="E252" s="16"/>
      <c r="F252" s="16"/>
      <c r="G252" s="17"/>
      <c r="H252" s="17"/>
      <c r="I252" s="16"/>
      <c r="J252" s="16"/>
      <c r="K252" s="16"/>
    </row>
    <row r="253" spans="1:11" ht="15.75" customHeight="1" x14ac:dyDescent="0.25">
      <c r="A253" s="321" t="s">
        <v>280</v>
      </c>
      <c r="B253" s="30">
        <v>215328411</v>
      </c>
      <c r="C253" s="72">
        <v>64215497</v>
      </c>
      <c r="D253" s="16"/>
      <c r="E253" s="16"/>
      <c r="F253" s="16"/>
      <c r="G253" s="17"/>
      <c r="H253" s="17"/>
      <c r="I253" s="16"/>
      <c r="J253" s="16"/>
      <c r="K253" s="16"/>
    </row>
    <row r="254" spans="1:11" ht="15.75" customHeight="1" x14ac:dyDescent="0.25">
      <c r="A254" s="321" t="s">
        <v>381</v>
      </c>
      <c r="B254" s="177">
        <v>107802128</v>
      </c>
      <c r="C254" s="36"/>
      <c r="D254" s="16"/>
      <c r="E254" s="16"/>
      <c r="F254" s="16"/>
      <c r="G254" s="17"/>
      <c r="H254" s="17"/>
      <c r="I254" s="16"/>
      <c r="J254" s="16"/>
      <c r="K254" s="16"/>
    </row>
    <row r="255" spans="1:11" ht="15.75" customHeight="1" x14ac:dyDescent="0.25">
      <c r="A255" s="119" t="s">
        <v>413</v>
      </c>
      <c r="B255" s="30">
        <v>181818182</v>
      </c>
      <c r="C255" s="72">
        <v>66654050</v>
      </c>
      <c r="D255" s="167"/>
      <c r="E255" s="16"/>
      <c r="F255" s="16"/>
      <c r="G255" s="17"/>
      <c r="H255" s="17"/>
      <c r="I255" s="16"/>
      <c r="J255" s="16"/>
      <c r="K255" s="16"/>
    </row>
    <row r="256" spans="1:11" ht="15.75" customHeight="1" x14ac:dyDescent="0.25">
      <c r="A256" s="119" t="s">
        <v>1002</v>
      </c>
      <c r="B256" s="72"/>
      <c r="C256" s="72">
        <v>2972500000</v>
      </c>
      <c r="D256" s="90"/>
      <c r="E256" s="16"/>
      <c r="F256" s="16"/>
      <c r="G256" s="17"/>
      <c r="H256" s="17"/>
      <c r="I256" s="16"/>
      <c r="J256" s="16"/>
      <c r="K256" s="16"/>
    </row>
    <row r="257" spans="1:11" ht="15.75" customHeight="1" x14ac:dyDescent="0.25">
      <c r="A257" s="120" t="s">
        <v>502</v>
      </c>
      <c r="B257" s="72">
        <v>0</v>
      </c>
      <c r="C257" s="396">
        <v>360897293</v>
      </c>
      <c r="D257" s="16"/>
      <c r="E257" s="16"/>
      <c r="F257" s="16"/>
      <c r="G257" s="17"/>
      <c r="H257" s="17"/>
      <c r="I257" s="16"/>
      <c r="J257" s="16"/>
      <c r="K257" s="16"/>
    </row>
    <row r="258" spans="1:11" ht="15.75" customHeight="1" x14ac:dyDescent="0.25">
      <c r="A258" s="97" t="s">
        <v>228</v>
      </c>
      <c r="B258" s="89">
        <f ca="1">+SUM(B252:B268)</f>
        <v>533374076</v>
      </c>
      <c r="C258" s="89">
        <f>+SUM(C252:C257)</f>
        <v>3464266840</v>
      </c>
      <c r="D258" s="16"/>
      <c r="E258" s="16"/>
      <c r="F258" s="16"/>
      <c r="G258" s="17"/>
      <c r="H258" s="17"/>
      <c r="I258" s="16"/>
      <c r="J258" s="16"/>
      <c r="K258" s="16"/>
    </row>
    <row r="259" spans="1:11" customFormat="1" ht="15.75" customHeight="1" x14ac:dyDescent="0.25">
      <c r="A259" s="20"/>
      <c r="B259" s="40"/>
      <c r="C259" s="16"/>
      <c r="D259" s="180"/>
      <c r="E259" s="180"/>
      <c r="F259" s="180"/>
      <c r="G259" s="179"/>
      <c r="H259" s="179"/>
      <c r="I259" s="180"/>
      <c r="J259" s="180"/>
      <c r="K259" s="180"/>
    </row>
    <row r="260" spans="1:11" ht="15.75" customHeight="1" x14ac:dyDescent="0.25">
      <c r="A260" s="312" t="s">
        <v>173</v>
      </c>
      <c r="B260" s="16"/>
      <c r="C260" s="16"/>
      <c r="D260" s="16"/>
      <c r="E260" s="16"/>
      <c r="F260" s="16"/>
      <c r="G260" s="17"/>
      <c r="H260" s="17"/>
      <c r="I260" s="16"/>
      <c r="J260" s="16"/>
      <c r="K260" s="16"/>
    </row>
    <row r="261" spans="1:11" ht="15.75" customHeight="1" x14ac:dyDescent="0.25">
      <c r="A261" s="97" t="s">
        <v>223</v>
      </c>
      <c r="B261" s="62" t="s">
        <v>246</v>
      </c>
      <c r="C261" s="62" t="s">
        <v>247</v>
      </c>
      <c r="D261" s="16"/>
      <c r="E261" s="16"/>
      <c r="F261" s="16"/>
      <c r="G261" s="17"/>
      <c r="H261" s="17"/>
      <c r="I261" s="16"/>
      <c r="J261" s="16"/>
      <c r="K261" s="16"/>
    </row>
    <row r="262" spans="1:11" ht="15.75" customHeight="1" x14ac:dyDescent="0.25">
      <c r="A262" s="395" t="s">
        <v>58</v>
      </c>
      <c r="B262" s="396">
        <v>489078009</v>
      </c>
      <c r="C262" s="396">
        <v>0</v>
      </c>
      <c r="D262" s="16"/>
      <c r="E262" s="16"/>
      <c r="F262" s="16"/>
      <c r="G262" s="17"/>
      <c r="H262" s="17"/>
      <c r="I262" s="16"/>
      <c r="J262" s="16"/>
      <c r="K262" s="16"/>
    </row>
    <row r="263" spans="1:11" ht="15.75" customHeight="1" x14ac:dyDescent="0.25">
      <c r="A263" s="120" t="s">
        <v>879</v>
      </c>
      <c r="B263" s="72">
        <v>23069180</v>
      </c>
      <c r="C263" s="72">
        <v>0</v>
      </c>
      <c r="D263" s="16"/>
      <c r="E263" s="16"/>
      <c r="F263" s="16"/>
      <c r="G263" s="17"/>
      <c r="H263" s="17"/>
      <c r="I263" s="16"/>
      <c r="J263" s="16"/>
      <c r="K263" s="16"/>
    </row>
    <row r="264" spans="1:11" ht="15.75" customHeight="1" x14ac:dyDescent="0.25">
      <c r="A264" s="120" t="s">
        <v>877</v>
      </c>
      <c r="B264" s="72">
        <v>145630987</v>
      </c>
      <c r="C264" s="72">
        <v>0</v>
      </c>
      <c r="D264" s="16"/>
      <c r="E264" s="16"/>
      <c r="F264" s="16"/>
      <c r="G264" s="17"/>
      <c r="H264" s="17"/>
      <c r="I264" s="16"/>
      <c r="J264" s="16"/>
      <c r="K264" s="16"/>
    </row>
    <row r="265" spans="1:11" ht="15.75" customHeight="1" x14ac:dyDescent="0.25">
      <c r="A265" s="120" t="s">
        <v>870</v>
      </c>
      <c r="B265" s="72">
        <v>14256605</v>
      </c>
      <c r="C265" s="72"/>
      <c r="D265" s="16"/>
      <c r="E265" s="16"/>
      <c r="F265" s="16"/>
      <c r="G265" s="17"/>
      <c r="H265" s="17"/>
      <c r="I265" s="16"/>
      <c r="J265" s="16"/>
      <c r="K265" s="16"/>
    </row>
    <row r="266" spans="1:11" ht="15.75" customHeight="1" x14ac:dyDescent="0.25">
      <c r="A266" s="120" t="s">
        <v>875</v>
      </c>
      <c r="B266" s="72">
        <v>13554</v>
      </c>
      <c r="C266" s="72"/>
      <c r="D266" s="16"/>
      <c r="E266" s="16"/>
      <c r="F266" s="16"/>
      <c r="G266" s="17"/>
      <c r="H266" s="17"/>
      <c r="I266" s="16"/>
      <c r="J266" s="16"/>
      <c r="K266" s="16"/>
    </row>
    <row r="267" spans="1:11" ht="15.75" customHeight="1" x14ac:dyDescent="0.25">
      <c r="A267" s="120" t="s">
        <v>881</v>
      </c>
      <c r="B267" s="72">
        <v>6221181</v>
      </c>
      <c r="C267" s="72"/>
      <c r="D267" s="16"/>
      <c r="E267" s="16"/>
      <c r="F267" s="16"/>
      <c r="G267" s="17"/>
      <c r="H267" s="17"/>
      <c r="I267" s="16"/>
      <c r="J267" s="16"/>
      <c r="K267" s="16"/>
    </row>
    <row r="268" spans="1:11" ht="15.75" customHeight="1" x14ac:dyDescent="0.25">
      <c r="A268" s="120" t="s">
        <v>981</v>
      </c>
      <c r="B268" s="72"/>
      <c r="C268" s="72">
        <v>1712548</v>
      </c>
      <c r="D268" s="90"/>
      <c r="E268" s="90"/>
      <c r="F268" s="90"/>
      <c r="G268" s="17"/>
      <c r="H268" s="17"/>
      <c r="I268" s="16"/>
      <c r="J268" s="16"/>
      <c r="K268" s="16"/>
    </row>
    <row r="269" spans="1:11" ht="15.75" customHeight="1" x14ac:dyDescent="0.25">
      <c r="A269" s="120" t="s">
        <v>1003</v>
      </c>
      <c r="B269" s="72"/>
      <c r="C269" s="72">
        <v>37842411</v>
      </c>
      <c r="D269" s="90"/>
      <c r="E269" s="16"/>
      <c r="F269" s="16"/>
      <c r="G269" s="17"/>
      <c r="H269" s="17"/>
      <c r="I269" s="16"/>
      <c r="J269" s="16"/>
      <c r="K269" s="16"/>
    </row>
    <row r="270" spans="1:11" ht="15.75" customHeight="1" x14ac:dyDescent="0.25">
      <c r="A270" s="120" t="s">
        <v>1004</v>
      </c>
      <c r="B270" s="72"/>
      <c r="C270" s="72">
        <v>200621</v>
      </c>
      <c r="D270" s="90"/>
      <c r="E270" s="16"/>
      <c r="F270" s="16"/>
      <c r="G270" s="17"/>
      <c r="H270" s="17"/>
      <c r="I270" s="16"/>
      <c r="J270" s="16"/>
      <c r="K270" s="16"/>
    </row>
    <row r="271" spans="1:11" ht="15.75" customHeight="1" x14ac:dyDescent="0.25">
      <c r="A271" s="97" t="s">
        <v>228</v>
      </c>
      <c r="B271" s="89">
        <f>SUM(B262:B267)</f>
        <v>678269516</v>
      </c>
      <c r="C271" s="89">
        <f>SUM(C262:C270)</f>
        <v>39755580</v>
      </c>
      <c r="D271" s="16"/>
      <c r="E271" s="16"/>
      <c r="F271" s="16"/>
      <c r="G271" s="17"/>
      <c r="H271" s="17"/>
      <c r="I271" s="16"/>
      <c r="J271" s="16"/>
      <c r="K271" s="16"/>
    </row>
    <row r="272" spans="1:11" ht="15.75" customHeight="1" x14ac:dyDescent="0.25">
      <c r="A272" s="20"/>
      <c r="B272" s="40"/>
      <c r="C272" s="16"/>
      <c r="D272" s="16"/>
      <c r="E272" s="16"/>
      <c r="F272" s="16"/>
      <c r="G272" s="17"/>
      <c r="H272" s="17"/>
      <c r="I272" s="16"/>
      <c r="J272" s="16"/>
      <c r="K272" s="16"/>
    </row>
    <row r="273" spans="1:11" ht="15.75" customHeight="1" x14ac:dyDescent="0.25">
      <c r="A273" s="20"/>
      <c r="B273" s="16"/>
      <c r="C273" s="16"/>
      <c r="D273" s="16"/>
      <c r="E273" s="16"/>
      <c r="F273" s="16"/>
      <c r="G273" s="17"/>
      <c r="H273" s="17"/>
      <c r="I273" s="16"/>
      <c r="J273" s="16"/>
      <c r="K273" s="16"/>
    </row>
    <row r="274" spans="1:11" ht="15.75" customHeight="1" x14ac:dyDescent="0.25">
      <c r="A274" s="20" t="s">
        <v>172</v>
      </c>
      <c r="B274" s="16"/>
      <c r="C274" s="16"/>
      <c r="D274" s="90"/>
      <c r="E274" s="16"/>
      <c r="F274" s="16"/>
      <c r="G274" s="17"/>
      <c r="H274" s="17"/>
      <c r="I274" s="16"/>
      <c r="J274" s="16"/>
      <c r="K274" s="16"/>
    </row>
    <row r="275" spans="1:11" ht="15.75" customHeight="1" x14ac:dyDescent="0.25">
      <c r="A275" s="20"/>
      <c r="B275" s="16"/>
      <c r="C275" s="16"/>
      <c r="D275" s="90"/>
      <c r="E275" s="16"/>
      <c r="F275" s="16"/>
      <c r="G275" s="17"/>
      <c r="H275" s="17"/>
      <c r="I275" s="16"/>
      <c r="J275" s="16"/>
      <c r="K275" s="16"/>
    </row>
    <row r="276" spans="1:11" customFormat="1" ht="15.75" customHeight="1" x14ac:dyDescent="0.25">
      <c r="A276" s="97" t="s">
        <v>223</v>
      </c>
      <c r="B276" s="62" t="s">
        <v>246</v>
      </c>
      <c r="C276" s="62" t="s">
        <v>247</v>
      </c>
      <c r="D276" s="397"/>
      <c r="E276" s="180"/>
      <c r="F276" s="180"/>
      <c r="G276" s="179"/>
      <c r="H276" s="179"/>
      <c r="I276" s="180"/>
      <c r="J276" s="180"/>
      <c r="K276" s="180"/>
    </row>
    <row r="277" spans="1:11" customFormat="1" ht="15.75" customHeight="1" x14ac:dyDescent="0.25">
      <c r="A277" s="120" t="s">
        <v>503</v>
      </c>
      <c r="B277" s="72">
        <v>28788722</v>
      </c>
      <c r="C277" s="72">
        <v>0</v>
      </c>
      <c r="D277" s="397"/>
      <c r="E277" s="180"/>
      <c r="F277" s="180"/>
      <c r="G277" s="179"/>
      <c r="H277" s="179"/>
      <c r="I277" s="180"/>
      <c r="J277" s="180"/>
      <c r="K277" s="180"/>
    </row>
    <row r="278" spans="1:11" ht="15.75" customHeight="1" x14ac:dyDescent="0.25">
      <c r="A278" s="120" t="s">
        <v>504</v>
      </c>
      <c r="B278" s="72">
        <v>0</v>
      </c>
      <c r="C278" s="72">
        <v>0</v>
      </c>
      <c r="D278" s="90"/>
      <c r="E278" s="90"/>
      <c r="F278" s="16"/>
      <c r="G278" s="17"/>
      <c r="H278" s="17"/>
      <c r="I278" s="16"/>
      <c r="J278" s="16"/>
      <c r="K278" s="16"/>
    </row>
    <row r="279" spans="1:11" ht="15.75" customHeight="1" x14ac:dyDescent="0.25">
      <c r="A279" s="395" t="s">
        <v>61</v>
      </c>
      <c r="B279" s="396">
        <v>1680948524</v>
      </c>
      <c r="C279" s="396">
        <v>0</v>
      </c>
      <c r="D279" s="16"/>
      <c r="E279" s="16"/>
      <c r="F279" s="16"/>
      <c r="G279" s="17"/>
      <c r="H279" s="17"/>
      <c r="I279" s="16"/>
      <c r="J279" s="16"/>
      <c r="K279" s="16"/>
    </row>
    <row r="280" spans="1:11" ht="15.75" customHeight="1" x14ac:dyDescent="0.25">
      <c r="A280" s="395"/>
      <c r="B280" s="396"/>
      <c r="C280" s="396"/>
    </row>
    <row r="281" spans="1:11" ht="15.75" customHeight="1" x14ac:dyDescent="0.25">
      <c r="A281" s="97" t="s">
        <v>228</v>
      </c>
      <c r="B281" s="89">
        <f>SUM(B277:B279)</f>
        <v>1709737246</v>
      </c>
      <c r="C281" s="89">
        <f>SUM(C277:C279)</f>
        <v>0</v>
      </c>
      <c r="D281" s="16"/>
      <c r="E281" s="16"/>
      <c r="F281" s="16"/>
      <c r="G281" s="17"/>
      <c r="H281" s="17"/>
      <c r="I281" s="16"/>
      <c r="J281" s="16"/>
      <c r="K281" s="16"/>
    </row>
    <row r="282" spans="1:11" ht="15.75" customHeight="1" x14ac:dyDescent="0.25">
      <c r="A282" s="96"/>
      <c r="B282" s="40"/>
      <c r="C282" s="16"/>
      <c r="D282" s="16"/>
      <c r="E282" s="16"/>
      <c r="F282" s="16"/>
      <c r="G282" s="17"/>
      <c r="H282" s="17"/>
      <c r="I282" s="16"/>
      <c r="J282" s="16"/>
      <c r="K282" s="16"/>
    </row>
    <row r="283" spans="1:11" ht="15.75" customHeight="1" x14ac:dyDescent="0.25">
      <c r="A283" s="20" t="s">
        <v>347</v>
      </c>
      <c r="B283" s="16"/>
      <c r="C283" s="16"/>
      <c r="D283" s="16"/>
      <c r="E283" s="16"/>
      <c r="F283" s="16"/>
      <c r="G283" s="17"/>
      <c r="H283" s="17"/>
      <c r="I283" s="16"/>
      <c r="J283" s="16"/>
      <c r="K283" s="16"/>
    </row>
    <row r="284" spans="1:11" ht="15.75" customHeight="1" x14ac:dyDescent="0.25">
      <c r="A284" s="100" t="s">
        <v>1000</v>
      </c>
      <c r="B284" s="80" t="s">
        <v>246</v>
      </c>
      <c r="C284" s="80" t="s">
        <v>247</v>
      </c>
      <c r="D284" s="40"/>
      <c r="E284" s="16"/>
      <c r="F284" s="16"/>
      <c r="G284" s="17"/>
      <c r="H284" s="17"/>
      <c r="I284" s="16"/>
      <c r="J284" s="16"/>
      <c r="K284" s="16"/>
    </row>
    <row r="285" spans="1:11" ht="15.75" customHeight="1" x14ac:dyDescent="0.25">
      <c r="A285" s="100" t="s">
        <v>488</v>
      </c>
      <c r="B285" s="66">
        <v>0</v>
      </c>
      <c r="C285" s="66">
        <v>2972500000</v>
      </c>
      <c r="D285" s="16"/>
      <c r="E285" s="16"/>
      <c r="F285" s="16"/>
      <c r="G285" s="17"/>
      <c r="H285" s="17"/>
      <c r="I285" s="16"/>
      <c r="J285" s="16"/>
      <c r="K285" s="16"/>
    </row>
    <row r="286" spans="1:11" ht="15.75" customHeight="1" x14ac:dyDescent="0.25">
      <c r="A286" s="100" t="str">
        <f>+RESULTADO!B37</f>
        <v xml:space="preserve">Aranceles </v>
      </c>
      <c r="B286" s="66">
        <v>65839131</v>
      </c>
      <c r="C286" s="66">
        <v>3531204</v>
      </c>
      <c r="D286" s="16"/>
      <c r="E286" s="16"/>
      <c r="F286" s="16"/>
      <c r="G286" s="17"/>
      <c r="H286" s="17"/>
      <c r="I286" s="16"/>
      <c r="J286" s="16"/>
      <c r="K286" s="16"/>
    </row>
    <row r="287" spans="1:11" ht="15.75" customHeight="1" x14ac:dyDescent="0.25">
      <c r="A287" s="100" t="s">
        <v>976</v>
      </c>
      <c r="B287" s="66">
        <v>29460724</v>
      </c>
      <c r="C287" s="66">
        <v>0</v>
      </c>
      <c r="D287" s="90"/>
      <c r="E287" s="90"/>
      <c r="F287" s="90"/>
      <c r="G287" s="17"/>
      <c r="H287" s="17"/>
      <c r="I287" s="16"/>
      <c r="J287" s="16"/>
      <c r="K287" s="16"/>
    </row>
    <row r="288" spans="1:11" ht="15.75" customHeight="1" x14ac:dyDescent="0.25">
      <c r="A288" s="100" t="s">
        <v>481</v>
      </c>
      <c r="B288" s="66">
        <v>126558104</v>
      </c>
      <c r="C288" s="66">
        <v>0</v>
      </c>
      <c r="D288" s="16"/>
      <c r="E288" s="16"/>
      <c r="F288" s="16"/>
      <c r="G288" s="17"/>
      <c r="H288" s="17"/>
      <c r="I288" s="16"/>
      <c r="J288" s="16"/>
      <c r="K288" s="16"/>
    </row>
    <row r="289" spans="1:11" ht="15.75" customHeight="1" x14ac:dyDescent="0.25">
      <c r="A289" s="100" t="s">
        <v>66</v>
      </c>
      <c r="B289" s="66">
        <v>7575509</v>
      </c>
      <c r="C289" s="66"/>
      <c r="D289" s="16"/>
      <c r="E289" s="16"/>
      <c r="F289" s="16"/>
      <c r="G289" s="17"/>
      <c r="H289" s="17"/>
      <c r="I289" s="16"/>
      <c r="J289" s="16"/>
      <c r="K289" s="16"/>
    </row>
    <row r="290" spans="1:11" ht="15.75" customHeight="1" x14ac:dyDescent="0.25">
      <c r="A290" s="97" t="s">
        <v>228</v>
      </c>
      <c r="B290" s="89">
        <f>SUM(B285:B289)</f>
        <v>229433468</v>
      </c>
      <c r="C290" s="89">
        <f>SUM(C285:C289)</f>
        <v>2976031204</v>
      </c>
      <c r="D290" s="40"/>
      <c r="E290" s="16"/>
      <c r="F290" s="16"/>
      <c r="G290" s="17"/>
      <c r="H290" s="17"/>
      <c r="I290" s="16"/>
      <c r="J290" s="16"/>
      <c r="K290" s="16"/>
    </row>
    <row r="291" spans="1:11" ht="15.75" customHeight="1" x14ac:dyDescent="0.25">
      <c r="A291" s="20"/>
      <c r="B291" s="40"/>
      <c r="C291" s="16"/>
      <c r="D291" s="40"/>
      <c r="E291" s="16"/>
      <c r="F291" s="16"/>
      <c r="G291" s="17"/>
      <c r="H291" s="17"/>
      <c r="I291" s="16"/>
      <c r="J291" s="16"/>
      <c r="K291" s="16"/>
    </row>
    <row r="292" spans="1:11" ht="15.75" customHeight="1" x14ac:dyDescent="0.25">
      <c r="A292" s="20" t="s">
        <v>174</v>
      </c>
      <c r="B292" s="16"/>
      <c r="C292" s="16"/>
      <c r="D292" s="40"/>
      <c r="E292" s="16"/>
      <c r="F292" s="16"/>
      <c r="G292" s="17"/>
      <c r="H292" s="17"/>
      <c r="I292" s="16"/>
      <c r="J292" s="16"/>
      <c r="K292" s="16"/>
    </row>
    <row r="293" spans="1:11" ht="15.75" customHeight="1" x14ac:dyDescent="0.25">
      <c r="A293" s="97" t="s">
        <v>70</v>
      </c>
      <c r="B293" s="80" t="s">
        <v>246</v>
      </c>
      <c r="C293" s="80" t="s">
        <v>247</v>
      </c>
      <c r="D293" s="40"/>
      <c r="E293" s="16"/>
      <c r="F293" s="16"/>
      <c r="G293" s="17"/>
      <c r="H293" s="17"/>
      <c r="I293" s="16"/>
      <c r="J293" s="16"/>
      <c r="K293" s="16"/>
    </row>
    <row r="294" spans="1:11" ht="15.75" customHeight="1" x14ac:dyDescent="0.25">
      <c r="A294" s="100" t="s">
        <v>511</v>
      </c>
      <c r="B294" s="66">
        <v>0</v>
      </c>
      <c r="C294" s="66"/>
      <c r="D294" s="40"/>
      <c r="E294" s="16"/>
      <c r="F294" s="16"/>
      <c r="G294" s="17"/>
      <c r="H294" s="17"/>
      <c r="I294" s="16"/>
      <c r="J294" s="16"/>
      <c r="K294" s="16"/>
    </row>
    <row r="295" spans="1:11" ht="15.75" customHeight="1" x14ac:dyDescent="0.25">
      <c r="A295" s="100" t="s">
        <v>512</v>
      </c>
      <c r="B295" s="66">
        <v>0</v>
      </c>
      <c r="C295" s="66"/>
      <c r="D295" s="40"/>
      <c r="E295" s="16"/>
      <c r="F295" s="16"/>
      <c r="G295" s="17"/>
      <c r="H295" s="17"/>
      <c r="I295" s="16"/>
      <c r="J295" s="16"/>
      <c r="K295" s="16"/>
    </row>
    <row r="296" spans="1:11" ht="15.75" customHeight="1" x14ac:dyDescent="0.25">
      <c r="A296" s="100" t="s">
        <v>175</v>
      </c>
      <c r="B296" s="66">
        <v>630794656</v>
      </c>
      <c r="C296" s="66">
        <v>81167289</v>
      </c>
      <c r="D296" s="40"/>
      <c r="E296" s="16"/>
      <c r="F296" s="16"/>
      <c r="G296" s="17"/>
      <c r="H296" s="17"/>
      <c r="I296" s="16"/>
      <c r="J296" s="16"/>
      <c r="K296" s="16"/>
    </row>
    <row r="297" spans="1:11" ht="15.75" customHeight="1" x14ac:dyDescent="0.25">
      <c r="A297" s="100" t="s">
        <v>393</v>
      </c>
      <c r="B297" s="66">
        <v>349204397</v>
      </c>
      <c r="C297" s="66">
        <v>40146400</v>
      </c>
      <c r="D297" s="40"/>
      <c r="E297" s="16"/>
      <c r="F297" s="16"/>
      <c r="G297" s="17"/>
      <c r="H297" s="17"/>
      <c r="I297" s="16"/>
      <c r="J297" s="16"/>
      <c r="K297" s="16"/>
    </row>
    <row r="298" spans="1:11" ht="15.75" customHeight="1" x14ac:dyDescent="0.25">
      <c r="A298" s="100" t="s">
        <v>482</v>
      </c>
      <c r="B298" s="66">
        <v>29100365</v>
      </c>
      <c r="C298" s="66"/>
      <c r="D298" s="16"/>
      <c r="E298" s="16"/>
      <c r="F298" s="16"/>
      <c r="G298" s="17"/>
      <c r="H298" s="17"/>
      <c r="I298" s="16"/>
      <c r="J298" s="16"/>
      <c r="K298" s="16"/>
    </row>
    <row r="299" spans="1:11" ht="15.75" customHeight="1" x14ac:dyDescent="0.25">
      <c r="A299" s="100" t="s">
        <v>505</v>
      </c>
      <c r="B299" s="66"/>
      <c r="C299" s="66"/>
      <c r="D299" s="16"/>
      <c r="E299" s="16"/>
      <c r="F299" s="16"/>
      <c r="G299" s="17"/>
      <c r="H299" s="17"/>
      <c r="I299" s="16"/>
      <c r="J299" s="16"/>
      <c r="K299" s="16"/>
    </row>
    <row r="300" spans="1:11" ht="15.75" customHeight="1" x14ac:dyDescent="0.25">
      <c r="A300" s="100" t="s">
        <v>483</v>
      </c>
      <c r="B300" s="66">
        <v>57618732</v>
      </c>
      <c r="C300" s="66"/>
      <c r="D300" s="16"/>
      <c r="E300" s="16"/>
      <c r="F300" s="16"/>
      <c r="G300" s="17"/>
      <c r="H300" s="17"/>
      <c r="I300" s="16"/>
      <c r="J300" s="16"/>
      <c r="K300" s="16"/>
    </row>
    <row r="301" spans="1:11" ht="15.75" customHeight="1" x14ac:dyDescent="0.25">
      <c r="A301" s="100" t="s">
        <v>68</v>
      </c>
      <c r="B301" s="66"/>
      <c r="C301" s="66">
        <v>390909</v>
      </c>
      <c r="D301" s="16"/>
      <c r="E301" s="16"/>
      <c r="F301" s="16"/>
      <c r="G301" s="17"/>
      <c r="H301" s="17"/>
      <c r="I301" s="16"/>
      <c r="J301" s="16"/>
      <c r="K301" s="16"/>
    </row>
    <row r="302" spans="1:11" ht="15.75" customHeight="1" x14ac:dyDescent="0.25">
      <c r="A302" s="100" t="s">
        <v>506</v>
      </c>
      <c r="B302" s="66"/>
      <c r="C302" s="66"/>
      <c r="D302" s="16"/>
      <c r="E302" s="16"/>
      <c r="F302" s="16"/>
      <c r="G302" s="17"/>
      <c r="H302" s="17"/>
      <c r="I302" s="16"/>
      <c r="J302" s="16"/>
      <c r="K302" s="16"/>
    </row>
    <row r="303" spans="1:11" ht="15.75" customHeight="1" x14ac:dyDescent="0.25">
      <c r="A303" s="100" t="s">
        <v>394</v>
      </c>
      <c r="B303" s="66"/>
      <c r="C303" s="66">
        <v>35815958</v>
      </c>
      <c r="D303" s="16"/>
      <c r="E303" s="16"/>
      <c r="F303" s="16"/>
      <c r="G303" s="17"/>
      <c r="H303" s="17"/>
      <c r="I303" s="16"/>
      <c r="J303" s="16"/>
      <c r="K303" s="16"/>
    </row>
    <row r="304" spans="1:11" ht="15.75" customHeight="1" x14ac:dyDescent="0.25">
      <c r="A304" s="100" t="s">
        <v>507</v>
      </c>
      <c r="B304" s="66">
        <v>35213922</v>
      </c>
      <c r="C304" s="66"/>
      <c r="D304" s="16"/>
      <c r="E304" s="16"/>
      <c r="F304" s="16"/>
      <c r="G304" s="17"/>
      <c r="H304" s="17"/>
      <c r="I304" s="16"/>
      <c r="J304" s="16"/>
      <c r="K304" s="16"/>
    </row>
    <row r="305" spans="1:11" ht="15.75" customHeight="1" x14ac:dyDescent="0.25">
      <c r="A305" s="100" t="s">
        <v>508</v>
      </c>
      <c r="B305" s="66"/>
      <c r="C305" s="66"/>
      <c r="D305" s="16"/>
      <c r="E305" s="16"/>
      <c r="F305" s="16"/>
      <c r="G305" s="17"/>
      <c r="H305" s="17"/>
      <c r="I305" s="16"/>
      <c r="J305" s="16"/>
      <c r="K305" s="16"/>
    </row>
    <row r="306" spans="1:11" ht="15.75" customHeight="1" x14ac:dyDescent="0.25">
      <c r="A306" s="100" t="s">
        <v>509</v>
      </c>
      <c r="B306" s="66"/>
      <c r="C306" s="66"/>
      <c r="D306" s="16"/>
      <c r="E306" s="16"/>
      <c r="F306" s="16"/>
      <c r="G306" s="17"/>
      <c r="H306" s="17"/>
      <c r="I306" s="16"/>
      <c r="J306" s="16"/>
      <c r="K306" s="16"/>
    </row>
    <row r="307" spans="1:11" ht="15.75" customHeight="1" x14ac:dyDescent="0.25">
      <c r="A307" s="100" t="s">
        <v>100</v>
      </c>
      <c r="B307" s="66"/>
      <c r="C307" s="66"/>
      <c r="D307" s="16"/>
      <c r="E307" s="16"/>
      <c r="F307" s="16"/>
      <c r="G307" s="17"/>
      <c r="H307" s="17"/>
      <c r="I307" s="16"/>
      <c r="J307" s="16"/>
      <c r="K307" s="16"/>
    </row>
    <row r="308" spans="1:11" ht="15.75" customHeight="1" x14ac:dyDescent="0.25">
      <c r="A308" s="100" t="s">
        <v>510</v>
      </c>
      <c r="B308" s="66"/>
      <c r="C308" s="66"/>
      <c r="D308" s="16"/>
      <c r="E308" s="16"/>
      <c r="F308" s="16"/>
      <c r="G308" s="17"/>
      <c r="H308" s="17"/>
      <c r="I308" s="16"/>
      <c r="J308" s="16"/>
      <c r="K308" s="16"/>
    </row>
    <row r="309" spans="1:11" ht="15.75" customHeight="1" x14ac:dyDescent="0.25">
      <c r="A309" s="100" t="s">
        <v>970</v>
      </c>
      <c r="B309" s="66">
        <v>9644416</v>
      </c>
      <c r="C309" s="66"/>
      <c r="D309" s="40"/>
      <c r="E309" s="40"/>
      <c r="F309" s="40"/>
      <c r="G309" s="17"/>
      <c r="H309" s="17"/>
      <c r="I309" s="16"/>
      <c r="J309" s="16"/>
      <c r="K309" s="16"/>
    </row>
    <row r="310" spans="1:11" ht="15.75" customHeight="1" x14ac:dyDescent="0.25">
      <c r="A310" s="100" t="s">
        <v>977</v>
      </c>
      <c r="B310" s="66">
        <v>82473712</v>
      </c>
      <c r="C310" s="66">
        <v>16024774</v>
      </c>
      <c r="D310" s="40"/>
      <c r="E310" s="40"/>
      <c r="F310" s="40"/>
      <c r="G310" s="17"/>
      <c r="H310" s="17"/>
      <c r="I310" s="16"/>
      <c r="J310" s="16"/>
      <c r="K310" s="16"/>
    </row>
    <row r="311" spans="1:11" ht="15.75" customHeight="1" x14ac:dyDescent="0.25">
      <c r="A311" s="100" t="s">
        <v>971</v>
      </c>
      <c r="B311" s="66">
        <f>+-RESULTADO!C60</f>
        <v>0</v>
      </c>
      <c r="C311" s="66"/>
      <c r="D311" s="16"/>
      <c r="E311" s="16"/>
      <c r="F311" s="16"/>
      <c r="G311" s="17"/>
      <c r="H311" s="17"/>
      <c r="I311" s="16"/>
      <c r="J311" s="16"/>
      <c r="K311" s="16"/>
    </row>
    <row r="312" spans="1:11" ht="15.75" customHeight="1" x14ac:dyDescent="0.25">
      <c r="A312" s="97" t="s">
        <v>176</v>
      </c>
      <c r="B312" s="81">
        <f>SUM(B294:B311)</f>
        <v>1194050200</v>
      </c>
      <c r="C312" s="81">
        <f>SUM(C294:C311)</f>
        <v>173545330</v>
      </c>
      <c r="D312" s="16"/>
      <c r="E312" s="16"/>
      <c r="F312" s="16"/>
      <c r="G312" s="17"/>
      <c r="H312" s="17"/>
      <c r="I312" s="16"/>
      <c r="J312" s="16"/>
      <c r="K312" s="16"/>
    </row>
    <row r="313" spans="1:11" ht="15.75" customHeight="1" x14ac:dyDescent="0.25">
      <c r="A313" s="20"/>
      <c r="B313" s="82"/>
      <c r="C313" s="82"/>
      <c r="D313" s="16"/>
      <c r="E313" s="16"/>
      <c r="F313" s="16"/>
      <c r="G313" s="17"/>
      <c r="H313" s="17"/>
      <c r="I313" s="16"/>
      <c r="J313" s="16"/>
      <c r="K313" s="16"/>
    </row>
    <row r="314" spans="1:11" ht="15.75" customHeight="1" x14ac:dyDescent="0.25">
      <c r="A314" s="96"/>
      <c r="B314" s="16"/>
      <c r="C314" s="16"/>
      <c r="D314" s="16"/>
      <c r="E314" s="16"/>
      <c r="F314" s="16"/>
      <c r="G314" s="17"/>
      <c r="H314" s="17"/>
      <c r="I314" s="16"/>
      <c r="J314" s="16"/>
      <c r="K314" s="16"/>
    </row>
    <row r="315" spans="1:11" ht="15.75" customHeight="1" x14ac:dyDescent="0.25">
      <c r="A315" s="312" t="s">
        <v>177</v>
      </c>
      <c r="B315" s="16"/>
      <c r="C315" s="16"/>
      <c r="D315" s="90"/>
      <c r="E315" s="90"/>
      <c r="F315" s="90"/>
      <c r="G315" s="17"/>
      <c r="H315" s="17"/>
      <c r="I315" s="16"/>
      <c r="J315" s="16"/>
      <c r="K315" s="16"/>
    </row>
    <row r="316" spans="1:11" ht="15.75" customHeight="1" x14ac:dyDescent="0.25">
      <c r="A316" s="20"/>
      <c r="B316" s="80" t="s">
        <v>246</v>
      </c>
      <c r="C316" s="80" t="s">
        <v>247</v>
      </c>
      <c r="D316" s="16"/>
      <c r="E316" s="16"/>
      <c r="F316" s="16"/>
      <c r="G316" s="17"/>
      <c r="H316" s="17"/>
      <c r="I316" s="16"/>
      <c r="J316" s="16"/>
      <c r="K316" s="16"/>
    </row>
    <row r="317" spans="1:11" ht="15.75" customHeight="1" x14ac:dyDescent="0.25">
      <c r="A317" s="100" t="s">
        <v>254</v>
      </c>
      <c r="B317" s="280"/>
      <c r="C317" s="36"/>
      <c r="D317" s="16"/>
      <c r="E317" s="16"/>
      <c r="F317" s="16"/>
      <c r="G317" s="17"/>
      <c r="H317" s="17"/>
      <c r="I317" s="16"/>
      <c r="J317" s="16"/>
      <c r="K317" s="16"/>
    </row>
    <row r="318" spans="1:11" ht="15.75" customHeight="1" x14ac:dyDescent="0.25">
      <c r="A318" s="97" t="s">
        <v>169</v>
      </c>
      <c r="B318" s="91">
        <f>SUM(B317:B317)</f>
        <v>0</v>
      </c>
      <c r="C318" s="91">
        <f>SUM(C317:C317)</f>
        <v>0</v>
      </c>
      <c r="D318" s="16"/>
      <c r="E318" s="16"/>
      <c r="F318" s="16"/>
      <c r="G318" s="17"/>
      <c r="H318" s="17"/>
      <c r="I318" s="16"/>
      <c r="J318" s="16"/>
      <c r="K318" s="16"/>
    </row>
    <row r="319" spans="1:11" ht="15.75" customHeight="1" x14ac:dyDescent="0.25">
      <c r="A319" s="20"/>
      <c r="B319" s="16"/>
      <c r="C319" s="16"/>
      <c r="D319" s="16"/>
      <c r="E319" s="16"/>
      <c r="F319" s="16"/>
      <c r="G319" s="17"/>
      <c r="H319" s="17"/>
      <c r="I319" s="16"/>
      <c r="J319" s="16"/>
      <c r="K319" s="16"/>
    </row>
    <row r="320" spans="1:11" ht="15.75" customHeight="1" x14ac:dyDescent="0.25">
      <c r="A320" s="96"/>
      <c r="B320" s="16"/>
      <c r="C320" s="16"/>
      <c r="D320" s="16"/>
      <c r="E320" s="16"/>
      <c r="F320" s="16"/>
      <c r="G320" s="17"/>
      <c r="H320" s="17"/>
      <c r="I320" s="16"/>
      <c r="J320" s="16"/>
      <c r="K320" s="16"/>
    </row>
    <row r="321" spans="1:11" ht="15.75" customHeight="1" x14ac:dyDescent="0.25">
      <c r="A321" s="20" t="s">
        <v>178</v>
      </c>
      <c r="B321" s="16"/>
      <c r="C321" s="16"/>
      <c r="D321" s="16"/>
      <c r="E321" s="16"/>
      <c r="F321" s="16"/>
      <c r="G321" s="17"/>
      <c r="H321" s="17"/>
      <c r="I321" s="16"/>
      <c r="J321" s="16"/>
      <c r="K321" s="16"/>
    </row>
    <row r="322" spans="1:11" ht="15.75" customHeight="1" x14ac:dyDescent="0.25">
      <c r="A322" s="20"/>
      <c r="B322" s="16"/>
      <c r="C322" s="16"/>
      <c r="D322" s="16"/>
      <c r="E322" s="16"/>
      <c r="F322" s="16"/>
      <c r="G322" s="17"/>
      <c r="H322" s="17"/>
      <c r="I322" s="16"/>
      <c r="J322" s="16"/>
      <c r="K322" s="16"/>
    </row>
    <row r="323" spans="1:11" ht="15.75" customHeight="1" x14ac:dyDescent="0.25">
      <c r="A323" s="97" t="s">
        <v>223</v>
      </c>
      <c r="B323" s="126" t="s">
        <v>246</v>
      </c>
      <c r="C323" s="126" t="s">
        <v>247</v>
      </c>
      <c r="D323" s="90"/>
      <c r="E323" s="40"/>
      <c r="F323" s="16"/>
      <c r="G323" s="17"/>
      <c r="H323" s="17"/>
      <c r="I323" s="16"/>
      <c r="J323" s="16"/>
      <c r="K323" s="16"/>
    </row>
    <row r="324" spans="1:11" ht="15.75" customHeight="1" x14ac:dyDescent="0.25">
      <c r="A324" s="119" t="s">
        <v>466</v>
      </c>
      <c r="B324" s="72">
        <f>+-RESULTADO!C76</f>
        <v>0</v>
      </c>
      <c r="C324" s="72">
        <v>28262723</v>
      </c>
      <c r="D324" s="16"/>
      <c r="E324" s="40"/>
      <c r="F324" s="16"/>
      <c r="G324" s="17"/>
      <c r="H324" s="17"/>
      <c r="I324" s="16"/>
      <c r="J324" s="16"/>
      <c r="K324" s="16"/>
    </row>
    <row r="325" spans="1:11" ht="15.75" customHeight="1" x14ac:dyDescent="0.25">
      <c r="A325" s="121" t="s">
        <v>288</v>
      </c>
      <c r="B325" s="72">
        <v>938289</v>
      </c>
      <c r="C325" s="72">
        <v>3839538</v>
      </c>
      <c r="D325" s="16"/>
      <c r="E325" s="16"/>
      <c r="F325" s="16"/>
      <c r="G325" s="17"/>
      <c r="H325" s="17"/>
      <c r="I325" s="16"/>
      <c r="J325" s="16"/>
      <c r="K325" s="16"/>
    </row>
    <row r="326" spans="1:11" ht="15.75" customHeight="1" x14ac:dyDescent="0.25">
      <c r="A326" s="97" t="s">
        <v>169</v>
      </c>
      <c r="B326" s="89">
        <f>SUM(B324:B325)</f>
        <v>938289</v>
      </c>
      <c r="C326" s="89">
        <f>SUM(C324:C325)</f>
        <v>32102261</v>
      </c>
      <c r="D326" s="16"/>
      <c r="E326" s="16"/>
      <c r="F326" s="16"/>
      <c r="G326" s="17"/>
      <c r="H326" s="17"/>
      <c r="I326" s="16"/>
      <c r="J326" s="16"/>
      <c r="K326" s="16"/>
    </row>
    <row r="327" spans="1:11" ht="15.75" customHeight="1" x14ac:dyDescent="0.25">
      <c r="A327" s="20"/>
      <c r="B327" s="16"/>
      <c r="C327" s="16"/>
      <c r="D327" s="16"/>
      <c r="E327" s="16"/>
      <c r="F327" s="16"/>
      <c r="G327" s="17"/>
      <c r="H327" s="17"/>
      <c r="I327" s="16"/>
      <c r="J327" s="16"/>
      <c r="K327" s="16"/>
    </row>
    <row r="328" spans="1:11" ht="15.75" customHeight="1" x14ac:dyDescent="0.25">
      <c r="A328" s="20"/>
      <c r="B328" s="16"/>
      <c r="C328" s="16"/>
      <c r="D328" s="16"/>
      <c r="E328" s="16"/>
      <c r="F328" s="16"/>
      <c r="G328" s="17"/>
      <c r="H328" s="17"/>
      <c r="I328" s="16"/>
      <c r="J328" s="16"/>
      <c r="K328" s="16"/>
    </row>
    <row r="329" spans="1:11" ht="15.75" customHeight="1" x14ac:dyDescent="0.25">
      <c r="A329" s="20" t="s">
        <v>179</v>
      </c>
      <c r="B329" s="16"/>
      <c r="C329" s="16"/>
      <c r="D329" s="16"/>
      <c r="E329" s="16"/>
      <c r="F329" s="16"/>
      <c r="G329" s="17"/>
      <c r="H329" s="17"/>
      <c r="I329" s="16"/>
      <c r="J329" s="16"/>
      <c r="K329" s="16"/>
    </row>
    <row r="330" spans="1:11" ht="15.75" customHeight="1" x14ac:dyDescent="0.25">
      <c r="A330" s="20"/>
      <c r="B330" s="16"/>
      <c r="C330" s="16"/>
      <c r="D330" s="16"/>
      <c r="E330" s="16"/>
      <c r="F330" s="16"/>
      <c r="G330" s="17"/>
      <c r="H330" s="17"/>
      <c r="I330" s="16"/>
      <c r="J330" s="16"/>
      <c r="K330" s="16"/>
    </row>
    <row r="331" spans="1:11" ht="15.75" customHeight="1" x14ac:dyDescent="0.25">
      <c r="A331" s="20"/>
      <c r="B331" s="80" t="s">
        <v>246</v>
      </c>
      <c r="C331" s="80" t="s">
        <v>247</v>
      </c>
      <c r="D331" s="90"/>
      <c r="E331" s="90"/>
      <c r="F331" s="90"/>
      <c r="G331" s="17"/>
      <c r="H331" s="17"/>
      <c r="I331" s="16"/>
      <c r="J331" s="16"/>
      <c r="K331" s="16"/>
    </row>
    <row r="332" spans="1:11" ht="15.75" customHeight="1" x14ac:dyDescent="0.25">
      <c r="A332" s="100" t="s">
        <v>346</v>
      </c>
      <c r="B332" s="280">
        <v>0</v>
      </c>
      <c r="C332" s="72">
        <v>2503461484</v>
      </c>
      <c r="D332" s="16"/>
      <c r="E332" s="16"/>
      <c r="F332" s="16"/>
      <c r="G332" s="17"/>
      <c r="H332" s="17"/>
      <c r="I332" s="16"/>
      <c r="J332" s="16"/>
      <c r="K332" s="16"/>
    </row>
    <row r="333" spans="1:11" ht="15.75" customHeight="1" x14ac:dyDescent="0.25">
      <c r="A333" s="100" t="s">
        <v>392</v>
      </c>
      <c r="B333" s="124">
        <v>0</v>
      </c>
      <c r="C333" s="66">
        <v>-2503461484</v>
      </c>
      <c r="D333" s="16"/>
      <c r="E333" s="16"/>
      <c r="F333" s="16"/>
      <c r="G333" s="17"/>
      <c r="H333" s="17"/>
      <c r="I333" s="16"/>
      <c r="J333" s="16"/>
      <c r="K333" s="16"/>
    </row>
    <row r="334" spans="1:11" ht="15.75" customHeight="1" x14ac:dyDescent="0.25">
      <c r="A334" s="97" t="s">
        <v>169</v>
      </c>
      <c r="B334" s="91">
        <f>SUM(B332:B333)</f>
        <v>0</v>
      </c>
      <c r="C334" s="91">
        <f>SUM(C332:C333)</f>
        <v>0</v>
      </c>
      <c r="D334" s="16"/>
      <c r="E334" s="16"/>
      <c r="F334" s="16"/>
      <c r="G334" s="17"/>
      <c r="H334" s="17"/>
      <c r="I334" s="16"/>
      <c r="J334" s="16"/>
      <c r="K334" s="16"/>
    </row>
    <row r="335" spans="1:11" ht="15.75" customHeight="1" x14ac:dyDescent="0.25">
      <c r="A335" s="20"/>
      <c r="B335" s="16"/>
      <c r="C335" s="16"/>
      <c r="D335" s="16"/>
      <c r="E335" s="16"/>
      <c r="F335" s="16"/>
      <c r="G335" s="17"/>
      <c r="H335" s="17"/>
      <c r="I335" s="16"/>
      <c r="J335" s="16"/>
      <c r="K335" s="16"/>
    </row>
    <row r="336" spans="1:11" ht="15.75" customHeight="1" x14ac:dyDescent="0.25">
      <c r="A336" s="20" t="s">
        <v>265</v>
      </c>
      <c r="B336" s="16"/>
      <c r="C336" s="16"/>
      <c r="D336" s="16"/>
      <c r="E336" s="16"/>
      <c r="F336" s="16"/>
      <c r="G336" s="17"/>
      <c r="H336" s="17"/>
      <c r="I336" s="16"/>
      <c r="J336" s="16"/>
      <c r="K336" s="16"/>
    </row>
    <row r="337" spans="1:11" ht="15.75" customHeight="1" x14ac:dyDescent="0.25">
      <c r="A337" s="20" t="s">
        <v>180</v>
      </c>
      <c r="B337" s="16"/>
      <c r="C337" s="16"/>
      <c r="D337" s="16"/>
      <c r="E337" s="16"/>
      <c r="F337" s="16"/>
      <c r="G337" s="17"/>
      <c r="H337" s="17"/>
      <c r="I337" s="16"/>
      <c r="J337" s="16"/>
      <c r="K337" s="16"/>
    </row>
    <row r="338" spans="1:11" ht="15.75" customHeight="1" x14ac:dyDescent="0.25">
      <c r="A338" s="20"/>
      <c r="B338" s="16"/>
      <c r="C338" s="16"/>
      <c r="D338" s="16"/>
      <c r="E338" s="16"/>
      <c r="F338" s="16"/>
      <c r="G338" s="17"/>
      <c r="H338" s="17"/>
      <c r="I338" s="16"/>
      <c r="J338" s="16"/>
      <c r="K338" s="16"/>
    </row>
    <row r="339" spans="1:11" ht="15.75" customHeight="1" x14ac:dyDescent="0.25">
      <c r="A339" s="96" t="s">
        <v>429</v>
      </c>
      <c r="B339" s="16"/>
      <c r="C339" s="16"/>
      <c r="D339" s="16"/>
      <c r="E339" s="16"/>
      <c r="F339" s="16"/>
      <c r="G339" s="17"/>
      <c r="H339" s="17"/>
      <c r="I339" s="16"/>
      <c r="J339" s="16"/>
      <c r="K339" s="16"/>
    </row>
    <row r="340" spans="1:11" ht="15.75" customHeight="1" x14ac:dyDescent="0.25">
      <c r="A340" s="96"/>
      <c r="B340" s="16"/>
      <c r="C340" s="16"/>
      <c r="D340" s="16"/>
      <c r="E340" s="16"/>
      <c r="F340" s="16"/>
      <c r="G340" s="17"/>
      <c r="H340" s="17"/>
      <c r="I340" s="16"/>
      <c r="J340" s="16"/>
      <c r="K340" s="16"/>
    </row>
    <row r="341" spans="1:11" ht="15.75" customHeight="1" x14ac:dyDescent="0.25">
      <c r="A341" s="20" t="s">
        <v>181</v>
      </c>
      <c r="B341" s="16"/>
      <c r="C341" s="16"/>
      <c r="D341" s="16"/>
      <c r="E341" s="16"/>
      <c r="F341" s="16"/>
      <c r="G341" s="17"/>
      <c r="H341" s="17"/>
      <c r="I341" s="16"/>
      <c r="J341" s="16"/>
      <c r="K341" s="16"/>
    </row>
    <row r="342" spans="1:11" ht="15.75" customHeight="1" x14ac:dyDescent="0.25">
      <c r="A342" s="20"/>
      <c r="B342" s="16"/>
      <c r="C342" s="16"/>
      <c r="D342" s="16"/>
      <c r="E342" s="16"/>
      <c r="F342" s="16"/>
      <c r="G342" s="17"/>
      <c r="H342" s="17"/>
      <c r="I342" s="16"/>
      <c r="J342" s="16"/>
      <c r="K342" s="16"/>
    </row>
    <row r="343" spans="1:11" ht="15.75" customHeight="1" x14ac:dyDescent="0.25">
      <c r="A343" s="96" t="s">
        <v>429</v>
      </c>
      <c r="B343" s="16"/>
      <c r="C343" s="16"/>
      <c r="D343" s="16"/>
      <c r="E343" s="16"/>
      <c r="F343" s="16"/>
      <c r="G343" s="17"/>
      <c r="H343" s="17"/>
      <c r="I343" s="16"/>
      <c r="J343" s="16"/>
      <c r="K343" s="16"/>
    </row>
    <row r="344" spans="1:11" ht="15.75" customHeight="1" x14ac:dyDescent="0.25">
      <c r="A344" s="96"/>
      <c r="B344" s="16"/>
      <c r="C344" s="16"/>
      <c r="D344" s="16"/>
      <c r="E344" s="16"/>
      <c r="F344" s="16"/>
      <c r="G344" s="17"/>
      <c r="H344" s="17"/>
      <c r="I344" s="16"/>
      <c r="J344" s="16"/>
      <c r="K344" s="16"/>
    </row>
    <row r="345" spans="1:11" ht="15.75" customHeight="1" x14ac:dyDescent="0.25">
      <c r="A345" s="20" t="s">
        <v>182</v>
      </c>
      <c r="B345" s="16"/>
      <c r="C345" s="16"/>
      <c r="D345" s="16"/>
      <c r="E345" s="16"/>
      <c r="F345" s="16"/>
      <c r="G345" s="17"/>
      <c r="H345" s="17"/>
      <c r="I345" s="16"/>
      <c r="J345" s="16"/>
      <c r="K345" s="16"/>
    </row>
    <row r="346" spans="1:11" ht="15.75" customHeight="1" x14ac:dyDescent="0.25">
      <c r="A346" s="20"/>
      <c r="B346" s="16"/>
      <c r="C346" s="16"/>
      <c r="D346" s="16"/>
      <c r="E346" s="16"/>
      <c r="F346" s="16"/>
      <c r="G346" s="17"/>
      <c r="H346" s="17"/>
      <c r="I346" s="16"/>
      <c r="J346" s="16"/>
      <c r="K346" s="16"/>
    </row>
    <row r="347" spans="1:11" ht="7.5" customHeight="1" x14ac:dyDescent="0.25">
      <c r="A347" s="608" t="s">
        <v>978</v>
      </c>
      <c r="B347" s="608"/>
      <c r="C347" s="608"/>
      <c r="D347" s="20"/>
      <c r="E347" s="20"/>
      <c r="F347" s="20"/>
      <c r="G347" s="20"/>
      <c r="H347" s="20"/>
      <c r="I347" s="20"/>
      <c r="J347" s="20"/>
      <c r="K347" s="16"/>
    </row>
    <row r="348" spans="1:11" ht="4.5" customHeight="1" x14ac:dyDescent="0.25">
      <c r="A348" s="608"/>
      <c r="B348" s="608"/>
      <c r="C348" s="608"/>
      <c r="D348" s="16"/>
      <c r="E348" s="16"/>
      <c r="F348" s="16"/>
      <c r="G348" s="17"/>
      <c r="H348" s="17"/>
      <c r="I348" s="16"/>
      <c r="J348" s="16"/>
      <c r="K348" s="16"/>
    </row>
    <row r="349" spans="1:11" ht="15.75" customHeight="1" x14ac:dyDescent="0.25">
      <c r="A349" s="608"/>
      <c r="B349" s="608"/>
      <c r="C349" s="608"/>
      <c r="D349" s="16"/>
      <c r="E349" s="16"/>
      <c r="F349" s="16"/>
      <c r="G349" s="17"/>
      <c r="H349" s="17"/>
      <c r="I349" s="16"/>
      <c r="J349" s="16"/>
      <c r="K349" s="16"/>
    </row>
    <row r="350" spans="1:11" ht="15.75" customHeight="1" x14ac:dyDescent="0.25">
      <c r="A350" s="608"/>
      <c r="B350" s="608"/>
      <c r="C350" s="608"/>
      <c r="D350" s="16"/>
      <c r="E350" s="16"/>
      <c r="F350" s="16"/>
      <c r="G350" s="17"/>
      <c r="H350" s="17"/>
      <c r="I350" s="16"/>
      <c r="J350" s="16"/>
      <c r="K350" s="16"/>
    </row>
    <row r="351" spans="1:11" ht="15.75" customHeight="1" x14ac:dyDescent="0.25">
      <c r="A351" s="608"/>
      <c r="B351" s="608"/>
      <c r="C351" s="608"/>
      <c r="D351" s="21"/>
      <c r="E351" s="94"/>
      <c r="F351" s="94"/>
      <c r="G351" s="17"/>
      <c r="H351" s="17"/>
      <c r="I351" s="16"/>
      <c r="J351" s="16"/>
      <c r="K351" s="16"/>
    </row>
    <row r="352" spans="1:11" ht="15.75" customHeight="1" x14ac:dyDescent="0.25">
      <c r="A352" s="92" t="s">
        <v>338</v>
      </c>
      <c r="B352" s="16"/>
      <c r="C352" s="16"/>
      <c r="D352" s="16"/>
      <c r="E352" s="16"/>
      <c r="F352" s="16"/>
      <c r="G352" s="17"/>
      <c r="H352" s="17"/>
      <c r="I352" s="16"/>
      <c r="J352" s="16"/>
      <c r="K352" s="16"/>
    </row>
    <row r="353" spans="1:11" ht="15.75" customHeight="1" x14ac:dyDescent="0.25">
      <c r="A353" s="93"/>
      <c r="B353" s="16"/>
      <c r="C353" s="16"/>
      <c r="D353" s="16"/>
      <c r="E353" s="16"/>
      <c r="F353" s="16"/>
      <c r="G353" s="17"/>
      <c r="H353" s="17"/>
      <c r="I353" s="16"/>
      <c r="J353" s="16"/>
      <c r="K353" s="16"/>
    </row>
    <row r="354" spans="1:11" ht="15.75" customHeight="1" x14ac:dyDescent="0.25">
      <c r="A354" s="21" t="s">
        <v>429</v>
      </c>
      <c r="B354" s="21"/>
      <c r="C354" s="21"/>
      <c r="D354" s="21"/>
      <c r="E354" s="21"/>
      <c r="F354" s="21"/>
      <c r="G354" s="17"/>
      <c r="H354" s="17"/>
      <c r="I354" s="16"/>
      <c r="J354" s="16"/>
      <c r="K354" s="16"/>
    </row>
    <row r="355" spans="1:11" ht="15.75" customHeight="1" x14ac:dyDescent="0.25">
      <c r="A355" s="96"/>
      <c r="B355" s="16"/>
      <c r="C355" s="16"/>
      <c r="D355" s="21"/>
      <c r="E355" s="21"/>
      <c r="F355" s="21"/>
      <c r="G355" s="17"/>
      <c r="H355" s="17"/>
      <c r="I355" s="16"/>
      <c r="J355" s="16"/>
      <c r="K355" s="16"/>
    </row>
    <row r="356" spans="1:11" ht="15.75" customHeight="1" x14ac:dyDescent="0.25">
      <c r="A356" s="92" t="s">
        <v>339</v>
      </c>
      <c r="B356" s="16"/>
      <c r="C356" s="16"/>
      <c r="D356" s="16"/>
      <c r="E356" s="16"/>
      <c r="F356" s="16"/>
      <c r="G356" s="17"/>
      <c r="H356" s="17"/>
      <c r="I356" s="16"/>
      <c r="J356" s="16"/>
      <c r="K356" s="16"/>
    </row>
    <row r="357" spans="1:11" ht="15.75" customHeight="1" x14ac:dyDescent="0.25">
      <c r="A357" s="21" t="s">
        <v>183</v>
      </c>
      <c r="B357" s="21"/>
      <c r="C357" s="21"/>
      <c r="D357" s="16"/>
      <c r="E357" s="16"/>
      <c r="F357" s="16"/>
      <c r="G357" s="17"/>
      <c r="H357" s="17"/>
      <c r="I357" s="16"/>
      <c r="J357" s="16"/>
      <c r="K357" s="16"/>
    </row>
    <row r="358" spans="1:11" ht="15.75" customHeight="1" x14ac:dyDescent="0.25">
      <c r="A358" s="21"/>
      <c r="B358" s="21"/>
      <c r="C358" s="21"/>
      <c r="D358" s="16"/>
      <c r="E358" s="16"/>
      <c r="F358" s="16"/>
      <c r="G358" s="17"/>
      <c r="H358" s="17"/>
      <c r="I358" s="16"/>
      <c r="J358" s="16"/>
      <c r="K358" s="16"/>
    </row>
    <row r="359" spans="1:11" ht="15.75" customHeight="1" x14ac:dyDescent="0.25">
      <c r="A359" s="96"/>
      <c r="B359" s="16"/>
      <c r="C359" s="16"/>
      <c r="D359" s="21"/>
      <c r="E359" s="16"/>
      <c r="F359" s="16"/>
      <c r="G359" s="17"/>
      <c r="H359" s="17"/>
      <c r="I359" s="16"/>
      <c r="J359" s="16"/>
      <c r="K359" s="16"/>
    </row>
    <row r="360" spans="1:11" ht="15.75" customHeight="1" x14ac:dyDescent="0.25">
      <c r="A360" s="92" t="s">
        <v>268</v>
      </c>
      <c r="B360" s="16"/>
      <c r="C360" s="16"/>
      <c r="D360" s="16"/>
      <c r="E360" s="16"/>
      <c r="F360" s="16"/>
      <c r="G360" s="17"/>
      <c r="H360" s="17"/>
      <c r="I360" s="16"/>
      <c r="J360" s="16"/>
      <c r="K360" s="16"/>
    </row>
    <row r="361" spans="1:11" ht="15.75" customHeight="1" x14ac:dyDescent="0.25">
      <c r="A361" s="96"/>
      <c r="B361" s="16"/>
      <c r="C361" s="16"/>
      <c r="D361" s="16"/>
      <c r="E361" s="16"/>
      <c r="F361" s="16"/>
      <c r="G361" s="17"/>
      <c r="H361" s="17"/>
      <c r="I361" s="16"/>
      <c r="J361" s="16"/>
      <c r="K361" s="16"/>
    </row>
    <row r="362" spans="1:11" ht="15.75" customHeight="1" x14ac:dyDescent="0.25">
      <c r="A362" s="21" t="s">
        <v>429</v>
      </c>
      <c r="B362" s="21"/>
      <c r="C362" s="21"/>
      <c r="D362" s="16"/>
      <c r="E362" s="16"/>
      <c r="F362" s="16"/>
      <c r="G362" s="17"/>
      <c r="H362" s="17"/>
      <c r="I362" s="16"/>
      <c r="J362" s="16"/>
      <c r="K362" s="16"/>
    </row>
    <row r="363" spans="1:11" ht="15.75" customHeight="1" x14ac:dyDescent="0.25">
      <c r="A363" s="96"/>
      <c r="B363" s="16"/>
      <c r="C363" s="16"/>
      <c r="D363" s="21"/>
      <c r="E363" s="16"/>
      <c r="F363" s="16"/>
      <c r="G363" s="17"/>
      <c r="H363" s="17"/>
      <c r="I363" s="16"/>
      <c r="J363" s="16"/>
      <c r="K363" s="16"/>
    </row>
    <row r="364" spans="1:11" ht="15.75" customHeight="1" x14ac:dyDescent="0.25">
      <c r="A364" s="92" t="s">
        <v>267</v>
      </c>
      <c r="B364" s="16"/>
      <c r="C364" s="16"/>
      <c r="D364" s="16"/>
      <c r="E364" s="16"/>
      <c r="F364" s="16"/>
      <c r="G364" s="17"/>
      <c r="H364" s="17"/>
      <c r="I364" s="16"/>
      <c r="J364" s="16"/>
      <c r="K364" s="16"/>
    </row>
    <row r="365" spans="1:11" ht="15.75" customHeight="1" x14ac:dyDescent="0.25">
      <c r="A365" s="96"/>
      <c r="B365" s="16"/>
      <c r="C365" s="16"/>
      <c r="D365" s="16"/>
      <c r="E365" s="16"/>
      <c r="F365" s="16"/>
      <c r="G365" s="17"/>
      <c r="H365" s="17"/>
      <c r="I365" s="16"/>
      <c r="J365" s="16"/>
      <c r="K365" s="16"/>
    </row>
    <row r="366" spans="1:11" ht="15.75" customHeight="1" x14ac:dyDescent="0.25">
      <c r="A366" s="21" t="s">
        <v>429</v>
      </c>
      <c r="B366" s="21"/>
      <c r="C366" s="21"/>
      <c r="D366" s="16"/>
      <c r="E366" s="16"/>
      <c r="F366" s="16"/>
      <c r="G366" s="17"/>
      <c r="H366" s="17"/>
      <c r="I366" s="16"/>
      <c r="J366" s="16"/>
      <c r="K366" s="16"/>
    </row>
    <row r="367" spans="1:11" ht="15.75" customHeight="1" x14ac:dyDescent="0.25">
      <c r="A367" s="96"/>
      <c r="B367" s="16"/>
      <c r="C367" s="16"/>
      <c r="D367" s="21"/>
      <c r="E367" s="21"/>
      <c r="F367" s="21"/>
      <c r="G367" s="17"/>
      <c r="H367" s="17"/>
      <c r="I367" s="16"/>
      <c r="J367" s="16"/>
      <c r="K367" s="16"/>
    </row>
    <row r="368" spans="1:11" ht="15.75" customHeight="1" x14ac:dyDescent="0.25">
      <c r="A368" s="92" t="s">
        <v>266</v>
      </c>
      <c r="B368" s="16"/>
      <c r="C368" s="16"/>
      <c r="D368" s="16"/>
      <c r="E368" s="16"/>
      <c r="F368" s="16"/>
      <c r="G368" s="17"/>
      <c r="H368" s="17"/>
      <c r="I368" s="16"/>
      <c r="J368" s="16"/>
      <c r="K368" s="16"/>
    </row>
    <row r="369" spans="1:11" ht="15.75" customHeight="1" x14ac:dyDescent="0.25">
      <c r="A369" s="20"/>
      <c r="B369" s="16"/>
      <c r="C369" s="16"/>
      <c r="D369" s="16"/>
      <c r="E369" s="16"/>
      <c r="F369" s="16"/>
      <c r="G369" s="17"/>
      <c r="H369" s="17"/>
      <c r="I369" s="16"/>
      <c r="J369" s="16"/>
      <c r="K369" s="16"/>
    </row>
    <row r="370" spans="1:11" ht="15.75" customHeight="1" x14ac:dyDescent="0.25">
      <c r="A370" s="21" t="s">
        <v>184</v>
      </c>
      <c r="B370" s="21"/>
      <c r="C370" s="21"/>
      <c r="D370" s="16"/>
      <c r="E370" s="16"/>
      <c r="F370" s="16"/>
      <c r="G370" s="17"/>
      <c r="H370" s="17"/>
      <c r="I370" s="16"/>
      <c r="J370" s="16"/>
      <c r="K370" s="16"/>
    </row>
    <row r="371" spans="1:11" ht="15.75" customHeight="1" x14ac:dyDescent="0.25">
      <c r="A371" s="96"/>
      <c r="B371" s="16"/>
      <c r="C371" s="16"/>
    </row>
    <row r="372" spans="1:11" ht="15.75" customHeight="1" x14ac:dyDescent="0.25">
      <c r="A372" s="20"/>
      <c r="B372" s="16"/>
      <c r="C372" s="16"/>
    </row>
    <row r="373" spans="1:11" ht="15.75" customHeight="1" x14ac:dyDescent="0.25">
      <c r="A373" s="96"/>
      <c r="B373" s="16"/>
      <c r="C373" s="16"/>
    </row>
  </sheetData>
  <mergeCells count="23">
    <mergeCell ref="B134:F134"/>
    <mergeCell ref="E46:E47"/>
    <mergeCell ref="A185:A186"/>
    <mergeCell ref="A213:A214"/>
    <mergeCell ref="A347:C351"/>
    <mergeCell ref="A134:A135"/>
    <mergeCell ref="A165:A166"/>
    <mergeCell ref="G134:K134"/>
    <mergeCell ref="A57:A58"/>
    <mergeCell ref="A5:G5"/>
    <mergeCell ref="A193:A194"/>
    <mergeCell ref="B193:B194"/>
    <mergeCell ref="C193:C194"/>
    <mergeCell ref="A14:B14"/>
    <mergeCell ref="A174:A175"/>
    <mergeCell ref="A46:A47"/>
    <mergeCell ref="B46:B47"/>
    <mergeCell ref="C46:C47"/>
    <mergeCell ref="B57:B58"/>
    <mergeCell ref="A119:A120"/>
    <mergeCell ref="A159:A160"/>
    <mergeCell ref="D46:D47"/>
    <mergeCell ref="A111:A112"/>
  </mergeCells>
  <pageMargins left="0.7" right="0.7" top="0.75" bottom="0.75" header="0.3" footer="0.3"/>
  <pageSetup paperSize="9" scale="40"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zgNtk7456TOYzly1KI1uFQ/6xe+WglaJnBxrlyR/y9+RCSmeIEWf6GhakyXIZAxrZhWeQGjXGc+i
bfH7XiRkQg==</DigestValue>
    </Reference>
    <Reference Type="http://www.w3.org/2000/09/xmldsig#Object" URI="#idOfficeObject">
      <DigestMethod Algorithm="http://www.w3.org/2001/04/xmlenc#sha512"/>
      <DigestValue>xlX9T7bsOOGIduxhdOlwqaiIeepKK2C7fDG3ASJjscxFvsH2tBYCIvL1gutXOWoAse7tLeD9ZGw+
YrltYmI/tg==</DigestValue>
    </Reference>
    <Reference Type="http://uri.etsi.org/01903#SignedProperties" URI="#idSignedProperties">
      <Transforms>
        <Transform Algorithm="http://www.w3.org/TR/2001/REC-xml-c14n-20010315"/>
      </Transforms>
      <DigestMethod Algorithm="http://www.w3.org/2001/04/xmlenc#sha512"/>
      <DigestValue>TW1UKtCLr3UzUyr6C4YPn14qQA5c9QsHYC0tBcJBJwho5fGDpz+ruYOtCm8BjV4aMebxdTXz/aQD
S6kizi5q1w==</DigestValue>
    </Reference>
    <Reference Type="http://www.w3.org/2000/09/xmldsig#Object" URI="#idValidSigLnImg">
      <DigestMethod Algorithm="http://www.w3.org/2001/04/xmlenc#sha512"/>
      <DigestValue>ypI03zj6o3xNXAauj0K0VvKjiraMyeQ6IUUw/Du9J4AQpKCqg+TGWUfR7B+71dTDhvK4sbGDDroG
f4lVWJsCaA==</DigestValue>
    </Reference>
    <Reference Type="http://www.w3.org/2000/09/xmldsig#Object" URI="#idInvalidSigLnImg">
      <DigestMethod Algorithm="http://www.w3.org/2001/04/xmlenc#sha512"/>
      <DigestValue>4xnqowbzd24RfRuoGuVbN1X9mPBuuiSCZE/SpnZop5z6lb+WVBSVFJ92e5VdpY77GogMXMqFcTOn
YbS4Xnr34w==</DigestValue>
    </Reference>
  </SignedInfo>
  <SignatureValue>fVQEt67LjXmkd5EA3IWLNNag3J7a53qSf2ksthwACfXZUvih2zKpe7+fkzEY+zc9fipLLNe6xqSL
VEpkl4UkMv/Qr6RBgXbE9+vqkpQuOLCF9mGDhdU7A0bPJDfXLLNRxx106tS8WkrJaHlI47uNpOvp
20xrViqYbYOsC9pxwpYi5Gc6n02Gv8rbdV5sPLxp5PryZsG+FMiQNyhXY5d87S4g7yiE5yqCv5aH
ao4XY8Gmbeiu7z9QSqGhI9Rx1Lha7AWFUQyDuJIE50HbLf/dD8WCxERKgyKdyd/bPYlWd+U/Y2eO
FxIFfIEQzdfZubx0esP2OyPXDVN92iJdhRYolA==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512"/>
        <DigestValue>kBldU7oXAuy/HZ12v3bo9jJBVKIfpO5mOki8RIk4BzWsgOrTxkqFXESt2dyQvawWLWyPOPcJ/DSJlT1IayBKJQ==</DigestValue>
      </Reference>
      <Reference URI="/xl/calcChain.xml?ContentType=application/vnd.openxmlformats-officedocument.spreadsheetml.calcChain+xml">
        <DigestMethod Algorithm="http://www.w3.org/2001/04/xmlenc#sha512"/>
        <DigestValue>u3stTCDWMRZzePkgHoLYaY0yOk0tOuhvK4p6ZHVYY/0s1ZoQUcSO2ZGBlyilDE/jTx0hYLFxC4H3Iq/aKhyoog==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vmlDrawing1.vml?ContentType=application/vnd.openxmlformats-officedocument.vmlDrawing">
        <DigestMethod Algorithm="http://www.w3.org/2001/04/xmlenc#sha512"/>
        <DigestValue>g+A/vy77WDRxevPiHtVRhGd63qsVS2JSPXuM5ADzqCi2ZokkMiMS4tcGJwV8jVgLKsUUPmG1Jpfp9wbfMwOe/g==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ZQcrfoIkZ9cQpLNLYJce3Dd5bS3uSbEWNpdOeVy1+sCpd/y0cCXqpx5ypsYkMLpmzzFyKmQULu8R2VP9nxSw0g==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YcLHz41oVMNprt3J56TSwBeuJ0fBjekLkTkbZ8dUB4bWzq+NmrYtkVq4sYSN4qLskeo+meZAXdCYnrVdvcErOA==</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MVx3yJylATWoMhbWJji2geql05mz6V/boT3Yih0kdPmnRq4Yu2OqfVdpCi4sEyf8V9H2ynhhNQauARTVWOMOfw==</DigestValue>
      </Reference>
      <Reference URI="/xl/externalLinks/externalLink1.xml?ContentType=application/vnd.openxmlformats-officedocument.spreadsheetml.externalLink+xml">
        <DigestMethod Algorithm="http://www.w3.org/2001/04/xmlenc#sha512"/>
        <DigestValue>g32/o3sxHcVkvq+fKJ4y/JlYl+H6wll+UwKRiNOQ359cbp1X0dssstz3TDxSmpeOlZFKBA0ohaIIEmfDsX/taw==</DigestValue>
      </Reference>
      <Reference URI="/xl/externalLinks/externalLink2.xml?ContentType=application/vnd.openxmlformats-officedocument.spreadsheetml.externalLink+xml">
        <DigestMethod Algorithm="http://www.w3.org/2001/04/xmlenc#sha512"/>
        <DigestValue>Ger/aIxSqoyse7QmZ60uGt7IVhGM2L8RL7xWUyh3b6Ktjntcd4eXzqcqWghmla2IDdfC2iywuaUavqHTG4n4tw==</DigestValue>
      </Reference>
      <Reference URI="/xl/externalLinks/externalLink3.xml?ContentType=application/vnd.openxmlformats-officedocument.spreadsheetml.externalLink+xml">
        <DigestMethod Algorithm="http://www.w3.org/2001/04/xmlenc#sha512"/>
        <DigestValue>vz0X/n741+GQ4mWMzxDO6VRPDe/+xzIu7rXNHR0fRY5aJrgJH6pak2EMhbG7A/CGtatYeCwb9gI19ptd2HptIQ==</DigestValue>
      </Reference>
      <Reference URI="/xl/externalLinks/externalLink4.xml?ContentType=application/vnd.openxmlformats-officedocument.spreadsheetml.externalLink+xml">
        <DigestMethod Algorithm="http://www.w3.org/2001/04/xmlenc#sha512"/>
        <DigestValue>p42iXitCd5XMSE2dqn/34Of0lS7G8B5gp1hRE2px3dCsInvWm12tJNAR3Izx0pz2FEoC8mBmA5nz9lf7wybnFw==</DigestValue>
      </Reference>
      <Reference URI="/xl/media/image1.emf?ContentType=image/x-emf">
        <DigestMethod Algorithm="http://www.w3.org/2001/04/xmlenc#sha512"/>
        <DigestValue>dgFmXxCzs3Qe96XWKkdfdduAqfCecuGVn6CZZUdfp2ubS9eHm8iML4EVmYefalaGm9bXJn6fWuLr13hCUXKYqg==</DigestValue>
      </Reference>
      <Reference URI="/xl/media/image2.emf?ContentType=image/x-emf">
        <DigestMethod Algorithm="http://www.w3.org/2001/04/xmlenc#sha512"/>
        <DigestValue>WAaMmYnTb8uALxlTI5m7xExg/urv4bfAEH3TXqSCED6NwqpAka26IvL//k2lsNV8ZagObE0tbyn7tXylX/RaBA==</DigestValue>
      </Reference>
      <Reference URI="/xl/media/image3.emf?ContentType=image/x-emf">
        <DigestMethod Algorithm="http://www.w3.org/2001/04/xmlenc#sha512"/>
        <DigestValue>Z8UB1l+xjNgqWegieU+SvVuWVvrM0t9ZQovCuYySFb2sCW+mrqCww8erRkMfCcD8z1QXyCK/gwfkjs3CqhH+Lg==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/6IVa5V1DDC27I1E8Nb8uKIliy2iIc9CnEP8DkVlF5nUnpR67sd/XCvUG4mn3zN4eziB2rbidRPgrh/koqGa7A==</DigestValue>
      </Reference>
      <Reference URI="/xl/styles.xml?ContentType=application/vnd.openxmlformats-officedocument.spreadsheetml.styles+xml">
        <DigestMethod Algorithm="http://www.w3.org/2001/04/xmlenc#sha512"/>
        <DigestValue>ubpvAMbinjubxwbQY98SbylgnBpvFUt/j0A9MBjFAqujdoPQL0w3WILXtnDl2hR/9QA31AdLe/TuumCrefZSsw==</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1h6spVqaJgx7hQKDYP6jCyIgy4ahTgrKvoHnh4IyRm+iVSevX9yDDLXd/m2OyDtGAZ/AsNELhjQ0aHQdvCV9wQ==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k1CCp6ynRXzBOTCsCBAJXFtSprWH+Fid+xbXiXrJZNTBjeokI8TUBi7a393wKHWLebYyA77DejN/oktW9sV+Pg==</DigestValue>
      </Reference>
      <Reference URI="/xl/worksheets/sheet2.xml?ContentType=application/vnd.openxmlformats-officedocument.spreadsheetml.worksheet+xml">
        <DigestMethod Algorithm="http://www.w3.org/2001/04/xmlenc#sha512"/>
        <DigestValue>RNZiseri+rnUa47MWHxeFt5QAAfwiw08Rl3pa/oSyhiuljk8pR//RgFUiVKtwQzDsPWGmOf0DqjEkr8411N/rw==</DigestValue>
      </Reference>
      <Reference URI="/xl/worksheets/sheet3.xml?ContentType=application/vnd.openxmlformats-officedocument.spreadsheetml.worksheet+xml">
        <DigestMethod Algorithm="http://www.w3.org/2001/04/xmlenc#sha512"/>
        <DigestValue>TgCCl/Wf7Q8DGfZ4Scbarm/nwGZUr3dMBGP6ZC/NCwdK54tGSkHX0sZ6bepuWwSphaikHUb/SG+gQJM9eljNhA==</DigestValue>
      </Reference>
      <Reference URI="/xl/worksheets/sheet4.xml?ContentType=application/vnd.openxmlformats-officedocument.spreadsheetml.worksheet+xml">
        <DigestMethod Algorithm="http://www.w3.org/2001/04/xmlenc#sha512"/>
        <DigestValue>pDWddqbCYi9gYgyWLGAgqNBj0BqObs+ClwTp9H7wOS9D/r0LnXNB73lKR03McjHUBVefbq/nVdsxCZnFkV6mpQ==</DigestValue>
      </Reference>
      <Reference URI="/xl/worksheets/sheet5.xml?ContentType=application/vnd.openxmlformats-officedocument.spreadsheetml.worksheet+xml">
        <DigestMethod Algorithm="http://www.w3.org/2001/04/xmlenc#sha512"/>
        <DigestValue>CYwUFnHW3FYYeigtLPvD1Zb2sGT1LC8MeH6UZar13OTSbWOCiPulSeOXFiL473Sp6XdOytSwDgw1KELEKom3pg==</DigestValue>
      </Reference>
      <Reference URI="/xl/worksheets/sheet6.xml?ContentType=application/vnd.openxmlformats-officedocument.spreadsheetml.worksheet+xml">
        <DigestMethod Algorithm="http://www.w3.org/2001/04/xmlenc#sha512"/>
        <DigestValue>iiwSJgew0xFhomVIclaCzGk3XOpjK/HpmjZnTxTJh6dgFlhT3jCteaRbS4HkhlVBik1XUIsvOqwCkCUiJO5w+g==</DigestValue>
      </Reference>
      <Reference URI="/xl/worksheets/sheet7.xml?ContentType=application/vnd.openxmlformats-officedocument.spreadsheetml.worksheet+xml">
        <DigestMethod Algorithm="http://www.w3.org/2001/04/xmlenc#sha512"/>
        <DigestValue>EeCjaQk9dIYP8BHekTYRjpy9azFm91AQEI3xggBbG+53Q5KnPOn13qcR+YIi23696ZPYqaddBOxNCdNUtB8EdQ==</DigestValue>
      </Reference>
      <Reference URI="/xl/worksheets/sheet8.xml?ContentType=application/vnd.openxmlformats-officedocument.spreadsheetml.worksheet+xml">
        <DigestMethod Algorithm="http://www.w3.org/2001/04/xmlenc#sha512"/>
        <DigestValue>kqL5Pj3i7wlg/0BHjSxlcBzyHTRvS4kgT/0+FF90azHk0c1xytWksmrtwp6r/+4q3qeNn3rH8cBRMZXiAPy+wg==</DigestValue>
      </Reference>
    </Manifest>
    <SignatureProperties>
      <SignatureProperty Id="idSignatureTime" Target="#idPackageSignature">
        <mdssi:SignatureTime xmlns:mdssi="http://schemas.openxmlformats.org/package/2006/digital-signature">
          <mdssi:Format>YYYY-MM-DDThh:mm:ssTZD</mdssi:Format>
          <mdssi:Value>2024-09-18T13:28:12Z</mdssi:Value>
        </mdssi:SignatureTime>
      </SignatureProperty>
    </SignatureProperties>
  </Object>
  <Object Id="idOfficeObject">
    <SignatureProperties>
      <SignatureProperty Id="idOfficeV1Details" Target="#idPackageSignature">
        <SignatureInfoV1 xmlns="http://schemas.microsoft.com/office/2006/digsig">
          <SetupID>{DCFE9310-1B34-4C47-8D66-7A08D1A41AC0}</SetupID>
          <SignatureText>Fatima Ozorio</SignatureText>
          <SignatureImage/>
          <SignatureComments/>
          <WindowsVersion>10.0</WindowsVersion>
          <OfficeVersion>16.0.15330/23</OfficeVersion>
          <ApplicationVersion>16.0.15330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2024-09-18T13:28:12Z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0BAAB/AAAAAAAAAAAAAACQGgAAkQwAACBFTUYAAAEAXBoAAKIAAAAGAAAAAAAAAAAAAAAAAAAAVgUAAAADAABYAQAAwQAAAAAAAAAAAAAAAAAAAMA/BQDo8QIACgAAABAAAAAAAAAAAAAAAEsAAAAQAAAAAAAAAAUAAAAeAAAAGAAAAAAAAAAAAAAADgEAAIAAAAAnAAAAGAAAAAEAAAAAAAAAAAAAAAAAAAAlAAAADAAAAAEAAABMAAAAZAAAAAAAAAAAAAAADQEAAH8AAAAAAAAAAAAAAA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8PDwAAAAAAAlAAAADAAAAAEAAABMAAAAZAAAAAAAAAAAAAAADQEAAH8AAAAAAAAAAAAAAA4BAACAAAAAIQDwAAAAAAAAAAAAAACAPwAAAAAAAAAAAACAPwAAAAAAAAAAAAAAAAAAAAAAAAAAAAAAAAAAAAAAAAAAJQAAAAwAAAAAAACAKAAAAAwAAAABAAAAJwAAABgAAAABAAAAAAAAAPDw8AAAAAAAJQAAAAwAAAABAAAATAAAAGQAAAAAAAAAAAAAAA0BAAB/AAAAAAAAAAAAAAAO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AAAAAAAlAAAADAAAAAEAAABMAAAAZAAAAAAAAAAAAAAADQEAAH8AAAAAAAAAAAAAAA4BAACAAAAAIQDwAAAAAAAAAAAAAACAPwAAAAAAAAAAAACAPwAAAAAAAAAAAAAAAAAAAAAAAAAAAAAAAAAAAAAAAAAAJQAAAAwAAAAAAACAKAAAAAwAAAABAAAAJwAAABgAAAABAAAAAAAAAP///wAAAAAAJQAAAAwAAAABAAAATAAAAGQAAAAAAAAAAAAAAA0BAAB/AAAAAAAAAAAAAAAO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oFlc+X8AAACgWVz5fwAA3Ng8XPl/AAAAALjt+X8AAHGGrlv5fwAAMBa47fl/AADc2Dxc+X8AANgWAAAAAAAAQAAAwPl/AAAAALjt+X8AAEGJrlv5fwAABAAAAAAAAAAwFrjt+X8AAPCzfNjnAAAA3Ng8XAAAAABIAAAAAAAAANzYPFz5fwAAoKNZXPl/AAAA3Txc+X8AAAEAAAAAAAAAgAI9XPl/AAAAALjt+X8AAAAAAAAAAAAAAAAAAAAAAAAAt3zY5wAAAEBtrdXrAQAAu1U47Pl/AADQtHzY5wAAAGm1fNjnAAAAAAAAAAAAAAAAAAAAZHYACAAAAAAlAAAADAAAAAEAAAAYAAAADAAAAAAAAAASAAAADAAAAAEAAAAeAAAAGAAAAMMAAAAEAAAA9wAAABEAAAAlAAAADAAAAAEAAABUAAAAhAAAAMQAAAAEAAAA9QAAABAAAAABAAAA0XbJQasKyUHEAAAABAAAAAkAAABMAAAAAAAAAAAAAAAAAAAA//////////9gAAAAMQA4AC8AOQAvADIAMAAyADQAAAAGAAAABgAAAAQAAAAGAAAABAAAAAYAAAAGAAAABgAAAAYAAABLAAAAQAAAADAAAAAFAAAAIAAAAAEAAAABAAAAEAAAAAAAAAAAAAAADgEAAIAAAAAAAAAAAAAAAA4BAACAAAAAUgAAAHABAAACAAAAEAAAAAcAAAAAAAAAAAAAALwCAAAAAAAAAQICIlMAeQBzAHQAZQBtAAAAAAAAAAAAAAAAAAAAAAAAAAAAAAAAAAAAAAAAAAAAAAAAAAAAAAAAAAAAAAAAAAAAAAAAAAAAADFU0+sBAAAAAAAAAAAAAAEAAAAxtgAA0M5d7Pl/AAAAAAAAAAAAALA/uO35fwAACQAAAAEAAAAJAAAAAAAAAAAAAAAAAAAAAAAAAAAAAADxQQFhoBcAAEBtrdXrAQAAoItH1esBAACgA+rV6wEAAEBtrdXrAQAAECh72AAAAAAAAAAAAAAAAAcAAAAAAAAAAAAAAAAAAABMJ3vY5wAAAIkne9jnAAAAwR807Pl/AABpAGEAbAAAAAAAAAAAAAAAAAAAAAAAAAAAAAAAAAAAAEBtrdXrAQAAu1U47Pl/AADwJnvY5wAAAIkne9jnAAAAIBKQ8Os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l3s+X8AAAAAAAAAAAAAqSV72OcAAAADAAAAAAAAAMezYe75fwAAAAAAAAAAAAAAAAAAAAAAAHFGAWGgFwAAAAAAAPl/AAAAAAAA+X8AAOD///8AAAAAQG2t1esBAACoJ3vYAAAAAAAAAAAAAAAABgAAAAAAAAAAAAAAAAAAAMwme9jnAAAACSd72OcAAADBHzTs+X8AAAAAAAD5fwAAqH7D1QAAAACAuwUg8dAAAOi/AUr5fwAAQG2t1esBAAC7VTjs+X8AAHAme9jnAAAACSd72OcAAABANJDw6w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wAAABHAAAAKQAAADMAAABkAAAAFQAAACEA8AAAAAAAAAAAAAAAgD8AAAAAAAAAAAAAgD8AAAAAAAAAAAAAAAAAAAAAAAAAAAAAAAAAAAAAAAAAACUAAAAMAAAAAAAAgCgAAAAMAAAABAAAAFIAAABwAQAABAAAAPD///8AAAAAAAAAAAAAAACQAQAAAAAAAQAAAABzAGUAZwBvAGUAIAB1AGkAAAAAAAAAAAAAAAAAAAAAAAAAAAAAAAAAAAAAAAAAAAAAAAAAAAAAAAAAAAAAAAAAAAD//wAIAAAAAAAAAAAAAAAAAADQ4O/w6wEAANDOXez5fwAAAAAAAAAAAAA40dTw6wEAACBjmfDrAQAAVuQBSvl/AAAAAAAAAAAAAAAAAAAAAAAAwUEBYaAXAAA5JnvY5wAAALC2i0r5fwAA8P///wAAAABAba3V6wEAADgoe9gAAAAAAAAAAAAAAAAJAAAAAAAAAAAAAAAAAAAAXCd72OcAAACZJ3vY5wAAAMEfNOz5fwAAsLaLSvl/AACwtotKAAD//wABAQD/////CAAAAPl/AABAba3V6wEAALtVOOz5fwAAACd72OcAAACZJ3vY5wAAAOAbkPDrAQAAAAAAAGR2AAgAAAAAJQAAAAwAAAAEAAAAGAAAAAwAAAAAAAAAEgAAAAwAAAABAAAAHgAAABgAAAApAAAAMwAAAI0AAABIAAAAJQAAAAwAAAAEAAAAVAAAAJwAAAAqAAAAMwAAAIsAAABHAAAAAQAAANF2yUGrCslBKgAAADMAAAANAAAATAAAAAAAAAAAAAAAAAAAAP//////////aAAAAEYAYQB0AGkAbQBhACAATwB6AG8AcgBpAG8AAAAIAAAACAAAAAUAAAAEAAAADgAAAAgAAAAEAAAADAAAAAcAAAAJAAAABgAAAAQAAAAJAAAASwAAAEAAAAAwAAAABQAAACAAAAABAAAAAQAAABAAAAAAAAAAAAAAAA4BAACAAAAAAAAAAAAAAAAOAQAAgAAAACUAAAAMAAAAAgAAACcAAAAYAAAABQAAAAAAAAD///8AAAAAACUAAAAMAAAABQAAAEwAAABkAAAAAAAAAFAAAAANAQAAfAAAAAAAAABQAAAAD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B8AAAACgAAAGAAAAA6AAAAbAAAAAEAAADRdslBqwrJQQoAAABgAAAACAAAAEwAAAAAAAAAAAAAAAAAAAD//////////1wAAABDAG8AbgB0AGEAZABvAHIABwAAAAcAAAAHAAAABAAAAAYAAAAHAAAABwAAAAQAAABLAAAAQAAAADAAAAAFAAAAIAAAAAEAAAABAAAAEAAAAAAAAAAAAAAADgEAAIAAAAAAAAAAAAAAAA4BAACAAAAAJQAAAAwAAAACAAAAJwAAABgAAAAFAAAAAAAAAP///wAAAAAAJQAAAAwAAAAFAAAATAAAAGQAAAAJAAAAcAAAAAQBAAB8AAAACQAAAHAAAAD8AAAADQAAACEA8AAAAAAAAAAAAAAAgD8AAAAAAAAAAAAAgD8AAAAAAAAAAAAAAAAAAAAAAAAAAAAAAAAAAAAAAAAAACUAAAAMAAAAAAAAgCgAAAAMAAAABQAAACUAAAAMAAAAAQAAABgAAAAMAAAAAAAAABIAAAAMAAAAAQAAABYAAAAMAAAAAAAAAFQAAABIAQAACgAAAHAAAAADAQAAfAAAAAEAAADRdslBqwrJQQoAAABwAAAAKgAAAEwAAAAEAAAACQAAAHAAAAAFAQAAfQAAAKAAAABGAGkAcgBtAGEAZABvACAAcABvAHIAOgAgAEYAQQBUAEkATQBBACAAUgBBAFEAVQBFAEwAIAAgAE8AWgBPAFIASQBPACAAQwBBAEMARQBSAEUAUwAGAAAAAwAAAAQAAAAJAAAABgAAAAcAAAAHAAAAAwAAAAcAAAAHAAAABAAAAAMAAAADAAAABgAAAAcAAAAGAAAAAwAAAAoAAAAHAAAAAwAAAAcAAAAHAAAACAAAAAgAAAAGAAAABQAAAAMAAAADAAAACQAAAAYAAAAJAAAABwAAAAMAAAAJAAAAAwAAAAcAAAAHAAAABwAAAAYAAAAHAAAABgAAAAYAAAAWAAAADAAAAAAAAAAlAAAADAAAAAIAAAAOAAAAFAAAAAAAAAAQAAAAFAAAAA==</Object>
  <Object Id="idInvalidSigLnImg">AQAAAGwAAAAAAAAAAAAAAA0BAAB/AAAAAAAAAAAAAACQGgAAkQwAACBFTUYAAAEAzB8AAKkAAAAGAAAAAAAAAAAAAAAAAAAAVgUAAAADAABYAQAAwQAAAAAAAAAAAAAAAAAAAMA/BQDo8QIACgAAABAAAAAAAAAAAAAAAEsAAAAQAAAAAAAAAAUAAAAeAAAAGAAAAAAAAAAAAAAADgEAAIAAAAAnAAAAGAAAAAEAAAAAAAAAAAAAAAAAAAAlAAAADAAAAAEAAABMAAAAZAAAAAAAAAAAAAAADQEAAH8AAAAAAAAAAAAAAA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8PDwAAAAAAAlAAAADAAAAAEAAABMAAAAZAAAAAAAAAAAAAAADQEAAH8AAAAAAAAAAAAAAA4BAACAAAAAIQDwAAAAAAAAAAAAAACAPwAAAAAAAAAAAACAPwAAAAAAAAAAAAAAAAAAAAAAAAAAAAAAAAAAAAAAAAAAJQAAAAwAAAAAAACAKAAAAAwAAAABAAAAJwAAABgAAAABAAAAAAAAAPDw8AAAAAAAJQAAAAwAAAABAAAATAAAAGQAAAAAAAAAAAAAAA0BAAB/AAAAAAAAAAAAAAAO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AAAAAAAlAAAADAAAAAEAAABMAAAAZAAAAAAAAAAAAAAADQEAAH8AAAAAAAAAAAAAAA4BAACAAAAAIQDwAAAAAAAAAAAAAACAPwAAAAAAAAAAAACAPwAAAAAAAAAAAAAAAAAAAAAAAAAAAAAAAAAAAAAAAAAAJQAAAAwAAAAAAACAKAAAAAwAAAABAAAAJwAAABgAAAABAAAAAAAAAP///wAAAAAAJQAAAAwAAAABAAAATAAAAGQAAAAAAAAAAAAAAA0BAAB/AAAAAAAAAAAAAAAO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oFlc+X8AAACgWVz5fwAA3Ng8XPl/AAAAALjt+X8AAHGGrlv5fwAAMBa47fl/AADc2Dxc+X8AANgWAAAAAAAAQAAAwPl/AAAAALjt+X8AAEGJrlv5fwAABAAAAAAAAAAwFrjt+X8AAPCzfNjnAAAA3Ng8XAAAAABIAAAAAAAAANzYPFz5fwAAoKNZXPl/AAAA3Txc+X8AAAEAAAAAAAAAgAI9XPl/AAAAALjt+X8AAAAAAAAAAAAAAAAAAAAAAAAAt3zY5wAAAEBtrdXrAQAAu1U47Pl/AADQtHzY5wAAAGm1fNjn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DgEAAIAAAAAAAAAAAAAAAA4BAACAAAAAUgAAAHABAAACAAAAEAAAAAcAAAAAAAAAAAAAALwCAAAAAAAAAQICIlMAeQBzAHQAZQBtAAAAAAAAAAAAAAAAAAAAAAAAAAAAAAAAAAAAAAAAAAAAAAAAAAAAAAAAAAAAAAAAAAAAAAAAAAAAADFU0+sBAAAAAAAAAAAAAAEAAAAxtgAA0M5d7Pl/AAAAAAAAAAAAALA/uO35fwAACQAAAAEAAAAJAAAAAAAAAAAAAAAAAAAAAAAAAAAAAADxQQFhoBcAAEBtrdXrAQAAoItH1esBAACgA+rV6wEAAEBtrdXrAQAAECh72AAAAAAAAAAAAAAAAAcAAAAAAAAAAAAAAAAAAABMJ3vY5wAAAIkne9jnAAAAwR807Pl/AABpAGEAbAAAAAAAAAAAAAAAAAAAAAAAAAAAAAAAAAAAAEBtrdXrAQAAu1U47Pl/AADwJnvY5wAAAIkne9jnAAAAIBKQ8Os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l3s+X8AAAAAAAAAAAAAqSV72OcAAAADAAAAAAAAAMezYe75fwAAAAAAAAAAAAAAAAAAAAAAAHFGAWGgFwAAAAAAAPl/AAAAAAAA+X8AAOD///8AAAAAQG2t1esBAACoJ3vYAAAAAAAAAAAAAAAABgAAAAAAAAAAAAAAAAAAAMwme9jnAAAACSd72OcAAADBHzTs+X8AAAAAAAD5fwAAqH7D1QAAAACAuwUg8dAAAOi/AUr5fwAAQG2t1esBAAC7VTjs+X8AAHAme9jnAAAACSd72OcAAABANJDw6w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wAAABHAAAAKQAAADMAAABkAAAAFQAAACEA8AAAAAAAAAAAAAAAgD8AAAAAAAAAAAAAgD8AAAAAAAAAAAAAAAAAAAAAAAAAAAAAAAAAAAAAAAAAACUAAAAMAAAAAAAAgCgAAAAMAAAABAAAAFIAAABwAQAABAAAAPD///8AAAAAAAAAAAAAAACQAQAAAAAAAQAAAABzAGUAZwBvAGUAIAB1AGkAAAAAAAAAAAAAAAAAAAAAAAAAAAAAAAAAAAAAAAAAAAAAAAAAAAAAAAAAAAAAAAAAAAD//wAIAAAAAAAAAAAAAAAAAADQ4O/w6wEAANDOXez5fwAAAAAAAAAAAAA40dTw6wEAACBjmfDrAQAAVuQBSvl/AAAAAAAAAAAAAAAAAAAAAAAAwUEBYaAXAAA5JnvY5wAAALC2i0r5fwAA8P///wAAAABAba3V6wEAADgoe9gAAAAAAAAAAAAAAAAJAAAAAAAAAAAAAAAAAAAAXCd72OcAAACZJ3vY5wAAAMEfNOz5fwAAsLaLSvl/AACwtotKAAD//wABAQD/////CAAAAPl/AABAba3V6wEAALtVOOz5fwAAACd72OcAAACZJ3vY5wAAAOAbkPDrAQAAAAAAAGR2AAgAAAAAJQAAAAwAAAAEAAAAGAAAAAwAAAAAAAAAEgAAAAwAAAABAAAAHgAAABgAAAApAAAAMwAAAI0AAABIAAAAJQAAAAwAAAAEAAAAVAAAAJwAAAAqAAAAMwAAAIsAAABHAAAAAQAAANF2yUGrCslBKgAAADMAAAANAAAATAAAAAAAAAAAAAAAAAAAAP//////////aAAAAEYAYQB0AGkAbQBhACAATwB6AG8AcgBpAG8AAAAIAAAACAAAAAUAAAAEAAAADgAAAAgAAAAEAAAADAAAAAcAAAAJAAAABgAAAAQAAAAJAAAASwAAAEAAAAAwAAAABQAAACAAAAABAAAAAQAAABAAAAAAAAAAAAAAAA4BAACAAAAAAAAAAAAAAAAOAQAAgAAAACUAAAAMAAAAAgAAACcAAAAYAAAABQAAAAAAAAD///8AAAAAACUAAAAMAAAABQAAAEwAAABkAAAAAAAAAFAAAAANAQAAfAAAAAAAAABQAAAAD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B8AAAACgAAAGAAAAA6AAAAbAAAAAEAAADRdslBqwrJQQoAAABgAAAACAAAAEwAAAAAAAAAAAAAAAAAAAD//////////1wAAABDAG8AbgB0AGEAZABvAHIABwAAAAcAAAAHAAAABAAAAAYAAAAHAAAABwAAAAQAAABLAAAAQAAAADAAAAAFAAAAIAAAAAEAAAABAAAAEAAAAAAAAAAAAAAADgEAAIAAAAAAAAAAAAAAAA4BAACAAAAAJQAAAAwAAAACAAAAJwAAABgAAAAFAAAAAAAAAP///wAAAAAAJQAAAAwAAAAFAAAATAAAAGQAAAAJAAAAcAAAAAQBAAB8AAAACQAAAHAAAAD8AAAADQAAACEA8AAAAAAAAAAAAAAAgD8AAAAAAAAAAAAAgD8AAAAAAAAAAAAAAAAAAAAAAAAAAAAAAAAAAAAAAAAAACUAAAAMAAAAAAAAgCgAAAAMAAAABQAAACUAAAAMAAAAAQAAABgAAAAMAAAAAAAAABIAAAAMAAAAAQAAABYAAAAMAAAAAAAAAFQAAABIAQAACgAAAHAAAAADAQAAfAAAAAEAAADRdslBqwrJQQoAAABwAAAAKgAAAEwAAAAEAAAACQAAAHAAAAAFAQAAfQAAAKAAAABGAGkAcgBtAGEAZABvACAAcABvAHIAOgAgAEYAQQBUAEkATQBBACAAUgBBAFEAVQBFAEwAIAAgAE8AWgBPAFIASQBPACAAQwBBAEMARQBSAEUAUwAGAAAAAwAAAAQAAAAJAAAABgAAAAcAAAAHAAAAAwAAAAcAAAAHAAAABAAAAAMAAAADAAAABgAAAAcAAAAGAAAAAwAAAAoAAAAHAAAAAwAAAAcAAAAHAAAACAAAAAgAAAAGAAAABQAAAAMAAAADAAAACQAAAAYAAAAJAAAABwAAAAMAAAAJAAAAAwAAAAcAAAAHAAAABwAAAAYAAAAHAAAABgAAAAY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Kv1jHTA0hmR979t6pY7liU/HSvOlEmOvP3i1av2ykOeToWLMAa1e8edtk+Cb+EryA0MReoXpo0lG
yh1a9zeicw==</DigestValue>
    </Reference>
    <Reference Type="http://www.w3.org/2000/09/xmldsig#Object" URI="#idOfficeObject">
      <DigestMethod Algorithm="http://www.w3.org/2001/04/xmlenc#sha512"/>
      <DigestValue>OWKKp6CyC8MBKsEPjKPlZAKVCW/ldc1pmmEW66+rHLWvlutiZgpw6ELxzZ1pTRVAavmkktxlyfUt
xAOAB1YxJQ==</DigestValue>
    </Reference>
    <Reference Type="http://uri.etsi.org/01903#SignedProperties" URI="#idSignedProperties">
      <Transforms>
        <Transform Algorithm="http://www.w3.org/TR/2001/REC-xml-c14n-20010315"/>
      </Transforms>
      <DigestMethod Algorithm="http://www.w3.org/2001/04/xmlenc#sha512"/>
      <DigestValue>gsF57Y5CIFQOwupVU2S9reCZYY4tt0/WH4m7x9R4yeUoAgg4JLDnGZ6VbJCeKRZvnfnJPyTys3fF
mpjoqXZNaw==</DigestValue>
    </Reference>
    <Reference Type="http://www.w3.org/2000/09/xmldsig#Object" URI="#idValidSigLnImg">
      <DigestMethod Algorithm="http://www.w3.org/2001/04/xmlenc#sha512"/>
      <DigestValue>3izEJhXOit6ApJyiq1toJE57Z6tSnj518dHHMekAcRAAAUz382eEzA+SDgGu0Y3neiYZMkLmAQoS
UPXYMpUAKw==</DigestValue>
    </Reference>
    <Reference Type="http://www.w3.org/2000/09/xmldsig#Object" URI="#idInvalidSigLnImg">
      <DigestMethod Algorithm="http://www.w3.org/2001/04/xmlenc#sha512"/>
      <DigestValue>snJ7IYylXo72+qqlxEHP/hKRMjTegyzKLABypourVY5hrqy7/ocmqTtcAbxW13p98liHKsztM5qs
uZ44D2UhKA==</DigestValue>
    </Reference>
  </SignedInfo>
  <SignatureValue>VL4vZBgx6T1ZAhT1IjNXEQBuVKa8aads+pFvzDWgbapZ43G1WRBazZBQ+E6a7R0fwgjictkb3Rvk
C1YImhsiowY5za+Algr7gWulHdsPAZ5Ww7RohhttBkJmZiS4EYVruwlR+4/aEot0Udf2v5R8pUDb
aaksyoZ/Gj4Iv8mPz/OMM5Vx4aKhYZzV3BvfscUW7SHVundK14yp8ZAEGHtoSUrbO90YOg0jF2gx
ID9eQl2WIN2cQ7z0oYkJ/wNBqd/xkeOYxONnuyeeNeJw6UpIZiS+xkQ54eGTCWo6pUHb952j7sYI
JmdJcyOOatLIfD60yeh6jA+TqtkD67rD/6jp5w==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kBldU7oXAuy/HZ12v3bo9jJBVKIfpO5mOki8RIk4BzWsgOrTxkqFXESt2dyQvawWLWyPOPcJ/DSJlT1IayBKJQ==</DigestValue>
      </Reference>
      <Reference URI="/xl/calcChain.xml?ContentType=application/vnd.openxmlformats-officedocument.spreadsheetml.calcChain+xml">
        <DigestMethod Algorithm="http://www.w3.org/2001/04/xmlenc#sha512"/>
        <DigestValue>u3stTCDWMRZzePkgHoLYaY0yOk0tOuhvK4p6ZHVYY/0s1ZoQUcSO2ZGBlyilDE/jTx0hYLFxC4H3Iq/aKhyoog==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vmlDrawing1.vml?ContentType=application/vnd.openxmlformats-officedocument.vmlDrawing">
        <DigestMethod Algorithm="http://www.w3.org/2001/04/xmlenc#sha512"/>
        <DigestValue>g+A/vy77WDRxevPiHtVRhGd63qsVS2JSPXuM5ADzqCi2ZokkMiMS4tcGJwV8jVgLKsUUPmG1Jpfp9wbfMwOe/g==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ZQcrfoIkZ9cQpLNLYJce3Dd5bS3uSbEWNpdOeVy1+sCpd/y0cCXqpx5ypsYkMLpmzzFyKmQULu8R2VP9nxSw0g==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YcLHz41oVMNprt3J56TSwBeuJ0fBjekLkTkbZ8dUB4bWzq+NmrYtkVq4sYSN4qLskeo+meZAXdCYnrVdvcErOA==</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MVx3yJylATWoMhbWJji2geql05mz6V/boT3Yih0kdPmnRq4Yu2OqfVdpCi4sEyf8V9H2ynhhNQauARTVWOMOfw==</DigestValue>
      </Reference>
      <Reference URI="/xl/externalLinks/externalLink1.xml?ContentType=application/vnd.openxmlformats-officedocument.spreadsheetml.externalLink+xml">
        <DigestMethod Algorithm="http://www.w3.org/2001/04/xmlenc#sha512"/>
        <DigestValue>g32/o3sxHcVkvq+fKJ4y/JlYl+H6wll+UwKRiNOQ359cbp1X0dssstz3TDxSmpeOlZFKBA0ohaIIEmfDsX/taw==</DigestValue>
      </Reference>
      <Reference URI="/xl/externalLinks/externalLink2.xml?ContentType=application/vnd.openxmlformats-officedocument.spreadsheetml.externalLink+xml">
        <DigestMethod Algorithm="http://www.w3.org/2001/04/xmlenc#sha512"/>
        <DigestValue>Ger/aIxSqoyse7QmZ60uGt7IVhGM2L8RL7xWUyh3b6Ktjntcd4eXzqcqWghmla2IDdfC2iywuaUavqHTG4n4tw==</DigestValue>
      </Reference>
      <Reference URI="/xl/externalLinks/externalLink3.xml?ContentType=application/vnd.openxmlformats-officedocument.spreadsheetml.externalLink+xml">
        <DigestMethod Algorithm="http://www.w3.org/2001/04/xmlenc#sha512"/>
        <DigestValue>vz0X/n741+GQ4mWMzxDO6VRPDe/+xzIu7rXNHR0fRY5aJrgJH6pak2EMhbG7A/CGtatYeCwb9gI19ptd2HptIQ==</DigestValue>
      </Reference>
      <Reference URI="/xl/externalLinks/externalLink4.xml?ContentType=application/vnd.openxmlformats-officedocument.spreadsheetml.externalLink+xml">
        <DigestMethod Algorithm="http://www.w3.org/2001/04/xmlenc#sha512"/>
        <DigestValue>p42iXitCd5XMSE2dqn/34Of0lS7G8B5gp1hRE2px3dCsInvWm12tJNAR3Izx0pz2FEoC8mBmA5nz9lf7wybnFw==</DigestValue>
      </Reference>
      <Reference URI="/xl/media/image1.emf?ContentType=image/x-emf">
        <DigestMethod Algorithm="http://www.w3.org/2001/04/xmlenc#sha512"/>
        <DigestValue>dgFmXxCzs3Qe96XWKkdfdduAqfCecuGVn6CZZUdfp2ubS9eHm8iML4EVmYefalaGm9bXJn6fWuLr13hCUXKYqg==</DigestValue>
      </Reference>
      <Reference URI="/xl/media/image2.emf?ContentType=image/x-emf">
        <DigestMethod Algorithm="http://www.w3.org/2001/04/xmlenc#sha512"/>
        <DigestValue>WAaMmYnTb8uALxlTI5m7xExg/urv4bfAEH3TXqSCED6NwqpAka26IvL//k2lsNV8ZagObE0tbyn7tXylX/RaBA==</DigestValue>
      </Reference>
      <Reference URI="/xl/media/image3.emf?ContentType=image/x-emf">
        <DigestMethod Algorithm="http://www.w3.org/2001/04/xmlenc#sha512"/>
        <DigestValue>Z8UB1l+xjNgqWegieU+SvVuWVvrM0t9ZQovCuYySFb2sCW+mrqCww8erRkMfCcD8z1QXyCK/gwfkjs3CqhH+Lg==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/6IVa5V1DDC27I1E8Nb8uKIliy2iIc9CnEP8DkVlF5nUnpR67sd/XCvUG4mn3zN4eziB2rbidRPgrh/koqGa7A==</DigestValue>
      </Reference>
      <Reference URI="/xl/styles.xml?ContentType=application/vnd.openxmlformats-officedocument.spreadsheetml.styles+xml">
        <DigestMethod Algorithm="http://www.w3.org/2001/04/xmlenc#sha512"/>
        <DigestValue>ubpvAMbinjubxwbQY98SbylgnBpvFUt/j0A9MBjFAqujdoPQL0w3WILXtnDl2hR/9QA31AdLe/TuumCrefZSsw==</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1h6spVqaJgx7hQKDYP6jCyIgy4ahTgrKvoHnh4IyRm+iVSevX9yDDLXd/m2OyDtGAZ/AsNELhjQ0aHQdvCV9wQ==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k1CCp6ynRXzBOTCsCBAJXFtSprWH+Fid+xbXiXrJZNTBjeokI8TUBi7a393wKHWLebYyA77DejN/oktW9sV+Pg==</DigestValue>
      </Reference>
      <Reference URI="/xl/worksheets/sheet2.xml?ContentType=application/vnd.openxmlformats-officedocument.spreadsheetml.worksheet+xml">
        <DigestMethod Algorithm="http://www.w3.org/2001/04/xmlenc#sha512"/>
        <DigestValue>RNZiseri+rnUa47MWHxeFt5QAAfwiw08Rl3pa/oSyhiuljk8pR//RgFUiVKtwQzDsPWGmOf0DqjEkr8411N/rw==</DigestValue>
      </Reference>
      <Reference URI="/xl/worksheets/sheet3.xml?ContentType=application/vnd.openxmlformats-officedocument.spreadsheetml.worksheet+xml">
        <DigestMethod Algorithm="http://www.w3.org/2001/04/xmlenc#sha512"/>
        <DigestValue>TgCCl/Wf7Q8DGfZ4Scbarm/nwGZUr3dMBGP6ZC/NCwdK54tGSkHX0sZ6bepuWwSphaikHUb/SG+gQJM9eljNhA==</DigestValue>
      </Reference>
      <Reference URI="/xl/worksheets/sheet4.xml?ContentType=application/vnd.openxmlformats-officedocument.spreadsheetml.worksheet+xml">
        <DigestMethod Algorithm="http://www.w3.org/2001/04/xmlenc#sha512"/>
        <DigestValue>pDWddqbCYi9gYgyWLGAgqNBj0BqObs+ClwTp9H7wOS9D/r0LnXNB73lKR03McjHUBVefbq/nVdsxCZnFkV6mpQ==</DigestValue>
      </Reference>
      <Reference URI="/xl/worksheets/sheet5.xml?ContentType=application/vnd.openxmlformats-officedocument.spreadsheetml.worksheet+xml">
        <DigestMethod Algorithm="http://www.w3.org/2001/04/xmlenc#sha512"/>
        <DigestValue>CYwUFnHW3FYYeigtLPvD1Zb2sGT1LC8MeH6UZar13OTSbWOCiPulSeOXFiL473Sp6XdOytSwDgw1KELEKom3pg==</DigestValue>
      </Reference>
      <Reference URI="/xl/worksheets/sheet6.xml?ContentType=application/vnd.openxmlformats-officedocument.spreadsheetml.worksheet+xml">
        <DigestMethod Algorithm="http://www.w3.org/2001/04/xmlenc#sha512"/>
        <DigestValue>iiwSJgew0xFhomVIclaCzGk3XOpjK/HpmjZnTxTJh6dgFlhT3jCteaRbS4HkhlVBik1XUIsvOqwCkCUiJO5w+g==</DigestValue>
      </Reference>
      <Reference URI="/xl/worksheets/sheet7.xml?ContentType=application/vnd.openxmlformats-officedocument.spreadsheetml.worksheet+xml">
        <DigestMethod Algorithm="http://www.w3.org/2001/04/xmlenc#sha512"/>
        <DigestValue>EeCjaQk9dIYP8BHekTYRjpy9azFm91AQEI3xggBbG+53Q5KnPOn13qcR+YIi23696ZPYqaddBOxNCdNUtB8EdQ==</DigestValue>
      </Reference>
      <Reference URI="/xl/worksheets/sheet8.xml?ContentType=application/vnd.openxmlformats-officedocument.spreadsheetml.worksheet+xml">
        <DigestMethod Algorithm="http://www.w3.org/2001/04/xmlenc#sha512"/>
        <DigestValue>kqL5Pj3i7wlg/0BHjSxlcBzyHTRvS4kgT/0+FF90azHk0c1xytWksmrtwp6r/+4q3qeNn3rH8cBRMZXiAPy+wg==</DigestValue>
      </Reference>
    </Manifest>
    <SignatureProperties>
      <SignatureProperty Id="idSignatureTime" Target="#idPackageSignature">
        <mdssi:SignatureTime xmlns:mdssi="http://schemas.openxmlformats.org/package/2006/digital-signature">
          <mdssi:Format>YYYY-MM-DDThh:mm:ssTZD</mdssi:Format>
          <mdssi:Value>2024-09-18T14:27:44Z</mdssi:Value>
        </mdssi:SignatureTime>
      </SignatureProperty>
    </SignatureProperties>
  </Object>
  <Object Id="idOfficeObject">
    <SignatureProperties>
      <SignatureProperty Id="idOfficeV1Details" Target="#idPackageSignature">
        <SignatureInfoV1 xmlns="http://schemas.microsoft.com/office/2006/digsig">
          <SetupID>{B851406E-95DA-4BFC-90A5-91314AB8DE21}</SetupID>
          <SignatureText>Rodrigo Yanho</SignatureText>
          <SignatureImage/>
          <SignatureComments/>
          <WindowsVersion>10.0</WindowsVersion>
          <OfficeVersion>16.0.17928/26</OfficeVersion>
          <ApplicationVersion>16.0.17928</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2024-09-18T14:27:44Z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V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UOir/X8AAABQ6Kv9fwAAsLDPy4wAAAAAAMgs/n8AADVoFav9fwAAMBbILP5/AAATAAAAAAAAABAXAAAAAAAAQAAAwP1/AAAAAMgs/n8AAAdrFav9fwAABAAAAAAAAAAwFsgs/n8AACCxz8uMAAAAEwAAAAAAAABIAAAAAAAAAAQvy6v9fwAAmFPoq/1/AABAM8ur/X8AAAEAAAAAAAAA7ljLq/1/AAAAAMgs/n8AAAAAAAAAAAAAAAAAAA+KAAAAAAAAAAAAAFDW9ygrAgAAu1W0Lf5/AAAAss/LjAAAAImyz8uMAAAAAAAAAAAAAAAos8/LZHYACAAAAAAlAAAADAAAAAEAAAAYAAAADAAAAAAAAAASAAAADAAAAAEAAAAeAAAAGAAAAMMAAAAEAAAA9wAAABEAAAAlAAAADAAAAAEAAABUAAAAhAAAAMQAAAAEAAAA9QAAABAAAAABAAAA0XbJQasKyUHEAAAABAAAAAkAAABMAAAAAAAAAAAAAAAAAAAA//////////9gAAAAMQA4AC8AOQAvADIAMAAyADQ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0Kngq/1/AAACAAAAAAAAANDIzcuMAAAA0M7ZLf5/AAAAAAAAAAAAAMjIzcuMAAAAAFDoq/1/AAD//////////wAAAAAAAAAAAAAAAAAAAAAHGvNTAHUAANDIzcuMAAAAAgAAAAAAAABxBYoAAAAAAFDW9ygrAgAAcHznKAAAAAAAAAAAAAAAAAcAAAAAAAAAAAAAAAAAAACsyc3LjAAAANnJzcuMAAAAwR+wLf5/AAAAAAAAAAAAAJVKAAAAAAAAyMjNy4wAAADwAP0TKwIAAFDW9ygrAgAAu1W0Lf5/AABQyc3LjAAAANnJzcuMAAAAgAJSFisCAABgys3L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PcTKwIAAAEAAACMAAAAKAAAAAAAAADQztkt/n8AAAAAAAAAAAAAAAAAAAAAAAABAAAAAgAAABMf86f9fwAAAAAAAAAAAAAAAAAAAAAAANcJ81MAdQAAAAAAAAAAAABAd/ooKwIAAJABAAAAAAAAUNb3KCsCAAAAAAAAAAAAAAAAAAAAAAAABgAAAAAAAAAAAAAAAAAAAFzYzcuMAAAAidjNy4wAAADBH7At/n8AAAAAAAAAAAAANdntpwAAAACgPRq2KwIAAAAAAAAAAAAAUNb3KCsCAAC7VbQt/n8AAADYzcuMAAAAidjNy4wAAABAxTC2KwIAACjZzct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AAAAAD/////AAAAAAAAAAD/////KwIAANDO2S3+fwAAAAAAAAAAAAAAAAAAAAAAAAC5AKj9fwAAAAQAAAAAAAAAAAAAAAAAAAAAAAAAAAAApwvzUwB1AAB4N36o/X8AAAAAAAAB2M3LkAEAAAAAAABQ1vcoKwIAAAAAAAAAAAAAAAAAAAAAAAAJAAAAAAAAAAAAAAAAAAAADNrNy4wAAAA52s3LjAAAAMEfsC3+fwAAAAAAAAAAAAAAAAAAAAAAAEAyGrYrAgAAAAAAAAAAAABQ1vcoKwIAALtVtC3+fwAAsNnNy4wAAAA52s3LjAAAACDxMLYrAgAA2NrNy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cAAAACgAAAGAAAABUAAAAbAAAAAEAAADRdslBqwrJQQoAAABgAAAADQAAAEwAAAAAAAAAAAAAAAAAAAD//////////2gAAABSAGUAcAByAGUAcwBlAG4AdABhAG4AdABlAAAABwAAAAYAAAAHAAAABAAAAAYAAAAFAAAABgAAAAcAAAAEAAAABgAAAAcAAAAEAAAABg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x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UOir/X8AAABQ6Kv9fwAAsLDPy4wAAAAAAMgs/n8AADVoFav9fwAAMBbILP5/AAATAAAAAAAAABAXAAAAAAAAQAAAwP1/AAAAAMgs/n8AAAdrFav9fwAABAAAAAAAAAAwFsgs/n8AACCxz8uMAAAAEwAAAAAAAABIAAAAAAAAAAQvy6v9fwAAmFPoq/1/AABAM8ur/X8AAAEAAAAAAAAA7ljLq/1/AAAAAMgs/n8AAAAAAAAAAAAAAAAAAA+KAAAAAAAAAAAAAFDW9ygrAgAAu1W0Lf5/AAAAss/LjAAAAImyz8uMAAAAAAAAAAAAAAAos8/L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0Kngq/1/AAACAAAAAAAAANDIzcuMAAAA0M7ZLf5/AAAAAAAAAAAAAMjIzcuMAAAAAFDoq/1/AAD//////////wAAAAAAAAAAAAAAAAAAAAAHGvNTAHUAANDIzcuMAAAAAgAAAAAAAABxBYoAAAAAAFDW9ygrAgAAcHznKAAAAAAAAAAAAAAAAAcAAAAAAAAAAAAAAAAAAACsyc3LjAAAANnJzcuMAAAAwR+wLf5/AAAAAAAAAAAAAJVKAAAAAAAAyMjNy4wAAADwAP0TKwIAAFDW9ygrAgAAu1W0Lf5/AABQyc3LjAAAANnJzcuMAAAAgAJSFisCAABgys3L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PcTKwIAAAEAAACMAAAAKAAAAAAAAADQztkt/n8AAAAAAAAAAAAAAAAAAAAAAAABAAAAAgAAABMf86f9fwAAAAAAAAAAAAAAAAAAAAAAANcJ81MAdQAAAAAAAAAAAABAd/ooKwIAAJABAAAAAAAAUNb3KCsCAAAAAAAAAAAAAAAAAAAAAAAABgAAAAAAAAAAAAAAAAAAAFzYzcuMAAAAidjNy4wAAADBH7At/n8AAAAAAAAAAAAANdntpwAAAACgPRq2KwIAAAAAAAAAAAAAUNb3KCsCAAC7VbQt/n8AAADYzcuMAAAAidjNy4wAAABAxTC2KwIAACjZzct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AAAAAD/////AAAAAAAAAAD/////KwIAANDO2S3+fwAAAAAAAAAAAAAAAAAAAAAAAAC5AKj9fwAAAAQAAAAAAAAAAAAAAAAAAAAAAAAAAAAApwvzUwB1AAB4N36o/X8AAAAAAAAB2M3LkAEAAAAAAABQ1vcoKwIAAAAAAAAAAAAAAAAAAAAAAAAJAAAAAAAAAAAAAAAAAAAADNrNy4wAAAA52s3LjAAAAMEfsC3+fwAAAAAAAAAAAAAAAAAAAAAAAEAyGrYrAgAAAAAAAAAAAABQ1vcoKwIAALtVtC3+fwAAsNnNy4wAAAA52s3LjAAAACDxMLYrAgAA2NrNy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cAAAACgAAAGAAAABUAAAAbAAAAAEAAADRdslBqwrJQQoAAABgAAAADQAAAEwAAAAAAAAAAAAAAAAAAAD//////////2gAAABSAGUAcAByAGUAcwBlAG4AdABhAG4AdABlAAAABwAAAAYAAAAHAAAABAAAAAYAAAAFAAAABgAAAAcAAAAEAAAABgAAAAcAAAAEAAAABg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Z23C1BES1dL5q290QJjYcQ1C4pVpJdhUQCNcWmDD/DW2KeQ4EsylzOaBqbaA/pU/9Y2gf0Sfl03o
xTt82VvNGw==</DigestValue>
    </Reference>
    <Reference Type="http://www.w3.org/2000/09/xmldsig#Object" URI="#idOfficeObject">
      <DigestMethod Algorithm="http://www.w3.org/2001/04/xmlenc#sha512"/>
      <DigestValue>1NVU45ZHAlkdKQVI3ZDRWpFOCZHDXijGNkRQk8kfnetewNg+QMvZEPp70JVxaNitT0yM0WsBPh7R
B9ZrIVC35Q==</DigestValue>
    </Reference>
    <Reference Type="http://uri.etsi.org/01903#SignedProperties" URI="#idSignedProperties">
      <Transforms>
        <Transform Algorithm="http://www.w3.org/TR/2001/REC-xml-c14n-20010315"/>
      </Transforms>
      <DigestMethod Algorithm="http://www.w3.org/2001/04/xmlenc#sha512"/>
      <DigestValue>Nnxr3mFU8kul8i17uc88qTwHbC3r0BNAzGJO+B6tVztDZs3i+ZFADvlPIiWYWp0IdfV8CUd24L0E
NQBTMDuvLQ==</DigestValue>
    </Reference>
    <Reference Type="http://www.w3.org/2000/09/xmldsig#Object" URI="#idValidSigLnImg">
      <DigestMethod Algorithm="http://www.w3.org/2001/04/xmlenc#sha512"/>
      <DigestValue>+E6fxWWXFPQOWFd//SQvbDUqruh9llNdwc85yhUkmqfydp0APgbsod0GPDDzZX0OqMgCGKNQTFKL
QI8/7ti0rw==</DigestValue>
    </Reference>
    <Reference Type="http://www.w3.org/2000/09/xmldsig#Object" URI="#idInvalidSigLnImg">
      <DigestMethod Algorithm="http://www.w3.org/2001/04/xmlenc#sha512"/>
      <DigestValue>AAxKTbdaBaLWg+rrqnknVk4+s1Cl83Vh9WcKM3vlXKxQqZEwXRveO7YUCqx7JsI29xLBesY24Ro1
q2ypqAnAwg==</DigestValue>
    </Reference>
  </SignedInfo>
  <SignatureValue>kHNkjQb1ezrucpRJxtMUGbnl3h13sSs3iRK/EIYPDhV+dfCFoXLu7LvPjrE5c2ZhJskNpVk/l5oW
yY9LeXcrMFo2SAF+WznkMYTL88fhonF9amBerv/GSKromAAQ89OlolA8+1eFjPTO7mw0+xtGsgq1
MdXDedQbuIUgP2kaF3OoChA0nhuVv0HZjTTc60pjW5S35UfbMXLwF7t9zug4uxWB0PwoCdrQgMH0
JefWDhtiMG4sAOLIx4YIbR6zMvqI2zLDJisgjvIZh06sUPqTviIj945ENGRMhR4NbYBTx0P9wcgj
uLJ1uw8h02VO9NlvTjybr2jOkd2XtvPiyaFdTQ==</SignatureValue>
  <KeyInfo>
    <X509Data>
      <X509Certificate>MIIHjDCCBXSgAwIBAgIQGlSMkLLIF7JMnxz+HbLHRzANBgkqhkiG9w0BAQ0FADCBhTELMAkGA1UEBhMCUFkxDTALBgNVBAoTBElDUFAxODA2BgNVBAsTL1ByZXN0YWRvciBDdWFsaWZpY2FkbyBkZSBTZXJ2aWNpb3MgZGUgQ29uZmlhbnphMRUwEwYDVQQDEwxDT0RFMTAwIFMuQS4xFjAUBgNVBAUTDVJVQzgwMDgwNjEwLTcwHhcNMjMxMjExMTMyMTQ2WhcNMjUxMjExMTMyMTQ2WjCBmDELMAkGA1UEBhMCUFkxNjA0BgNVBAoMLUNFUlRJRklDQURPIENVQUxJRklDQURPIERFIEZJUk1BIEVMRUNUUsOTTklDQTELMAkGA1UECxMCRjIxDjAMBgNVBAQTBUJVQkFLMQwwCgYDVQQqEwNWSVQxEjAQBgNVBAMTCVZJVCBCVUJBSzESMBAGA1UEBRMJQ0k3OTU3NjY3MIIBIjANBgkqhkiG9w0BAQEFAAOCAQ8AMIIBCgKCAQEA31qg9LXayTDhquxchfja1S0ZV8udVNDyNlkCgDz1E+XYACxc+xKhfbHi0dLJEWY36bnRRf8oRXBCSamj8eb4cBJJV7sUOi+7/Z1rYqar7APUIj07d1hapVCYAxaAhA/7EXqe1Zq8ZRUyDmYoIiRkz71MmI/Ham9AVhg97QgQifoUSaQjFzK4HR+aoW3fqIOKBrs3WprlHuR3zvJmyuLuqr9S+9kj8d9cfKNJ1Li1qD+aKbfi5J39B1la6UNg4FonDAija8MZzR2HZri1LUfWlezKxv1JPYphsdzcdWLcBu+u4cso2vXw3HrckjeXGdpv/sHojhFpQ9VIKFscxerenQIDAQABo4IC4TCCAt0wDAYDVR0TAQH/BAIwADAdBgNVHQ4EFgQUGaz1MoKkoqbBhCYisH64e6pMeeowHwYDVR0jBBgwFoAUvjVUYmhg5ybTMcFfl7Hi9mTOB/UwDgYDVR0PAQH/BAQDAgXgMFgGA1UdEQRRME+BIFZJVC5CVUJBS0BVRU5PQ0FTQURFQk9MU0E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DLqQLLB72SnToS60NaAtoR++2VyKdfCTQ3J9mx8sLeEvns9GhbPEiZwcmg09fnigqIcSAxsfJPsxQzp4abLMn3DVyNOwEaML8ElJB1n7PT1TBX7w4BAgyu6M1YZDQCxVn/nZulYCPD5ekazHFrzmHyvyRoOD9IczDRD7Muy/yPCAAbD6bYsps2KEb0Kv1MPPslv+0Rk/hmt5PozFTLmfU0/OnLU62WuloLmFGJ9FylCVkAWEXE5iB57TOxWsOP32sea/NryhR1xsPOAr7Udp5UA9iKgRNbJmulrjVb1Q9RUMSoZj5tyjvrqr+C2tG5TrvKHKT56RNcas8wjO9AzuN5zHOyawPOzsToxm7zO03+ktclkbby41zP5qR0rtGAVHs4wr5Z6534gzyziSmYO5SLm10s7VcpH2QfaA8/pLw2dPl7bP9TqO+WJ0JQkwJqiYXGARf48+G3BhJRNExh88X6sgW2sY0RmDS62FzWI4jIItn+x6y45YWZdQSQYkvpo1TUWlrXUmPZXBp2Fzxg3xNwkZBeb4MG07zxCpHAFRq4D2fWD5SAvnBvWDB7N7Sp8oZFWNHzzCEGdo6RtXom54fMTa5tjOVs80y0sJ7BMmQz4qBfv1YeBdz4II/cUstmTT4o2Lw3jAtgjQSlUGYCYJZZhWeFjJ5Pu/2D2BiawYJlh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kBldU7oXAuy/HZ12v3bo9jJBVKIfpO5mOki8RIk4BzWsgOrTxkqFXESt2dyQvawWLWyPOPcJ/DSJlT1IayBKJQ==</DigestValue>
      </Reference>
      <Reference URI="/xl/calcChain.xml?ContentType=application/vnd.openxmlformats-officedocument.spreadsheetml.calcChain+xml">
        <DigestMethod Algorithm="http://www.w3.org/2001/04/xmlenc#sha512"/>
        <DigestValue>u3stTCDWMRZzePkgHoLYaY0yOk0tOuhvK4p6ZHVYY/0s1ZoQUcSO2ZGBlyilDE/jTx0hYLFxC4H3Iq/aKhyoog==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vmlDrawing1.vml?ContentType=application/vnd.openxmlformats-officedocument.vmlDrawing">
        <DigestMethod Algorithm="http://www.w3.org/2001/04/xmlenc#sha512"/>
        <DigestValue>g+A/vy77WDRxevPiHtVRhGd63qsVS2JSPXuM5ADzqCi2ZokkMiMS4tcGJwV8jVgLKsUUPmG1Jpfp9wbfMwOe/g==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ZQcrfoIkZ9cQpLNLYJce3Dd5bS3uSbEWNpdOeVy1+sCpd/y0cCXqpx5ypsYkMLpmzzFyKmQULu8R2VP9nxSw0g==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YcLHz41oVMNprt3J56TSwBeuJ0fBjekLkTkbZ8dUB4bWzq+NmrYtkVq4sYSN4qLskeo+meZAXdCYnrVdvcErOA==</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MVx3yJylATWoMhbWJji2geql05mz6V/boT3Yih0kdPmnRq4Yu2OqfVdpCi4sEyf8V9H2ynhhNQauARTVWOMOfw==</DigestValue>
      </Reference>
      <Reference URI="/xl/externalLinks/externalLink1.xml?ContentType=application/vnd.openxmlformats-officedocument.spreadsheetml.externalLink+xml">
        <DigestMethod Algorithm="http://www.w3.org/2001/04/xmlenc#sha512"/>
        <DigestValue>g32/o3sxHcVkvq+fKJ4y/JlYl+H6wll+UwKRiNOQ359cbp1X0dssstz3TDxSmpeOlZFKBA0ohaIIEmfDsX/taw==</DigestValue>
      </Reference>
      <Reference URI="/xl/externalLinks/externalLink2.xml?ContentType=application/vnd.openxmlformats-officedocument.spreadsheetml.externalLink+xml">
        <DigestMethod Algorithm="http://www.w3.org/2001/04/xmlenc#sha512"/>
        <DigestValue>Ger/aIxSqoyse7QmZ60uGt7IVhGM2L8RL7xWUyh3b6Ktjntcd4eXzqcqWghmla2IDdfC2iywuaUavqHTG4n4tw==</DigestValue>
      </Reference>
      <Reference URI="/xl/externalLinks/externalLink3.xml?ContentType=application/vnd.openxmlformats-officedocument.spreadsheetml.externalLink+xml">
        <DigestMethod Algorithm="http://www.w3.org/2001/04/xmlenc#sha512"/>
        <DigestValue>vz0X/n741+GQ4mWMzxDO6VRPDe/+xzIu7rXNHR0fRY5aJrgJH6pak2EMhbG7A/CGtatYeCwb9gI19ptd2HptIQ==</DigestValue>
      </Reference>
      <Reference URI="/xl/externalLinks/externalLink4.xml?ContentType=application/vnd.openxmlformats-officedocument.spreadsheetml.externalLink+xml">
        <DigestMethod Algorithm="http://www.w3.org/2001/04/xmlenc#sha512"/>
        <DigestValue>p42iXitCd5XMSE2dqn/34Of0lS7G8B5gp1hRE2px3dCsInvWm12tJNAR3Izx0pz2FEoC8mBmA5nz9lf7wybnFw==</DigestValue>
      </Reference>
      <Reference URI="/xl/media/image1.emf?ContentType=image/x-emf">
        <DigestMethod Algorithm="http://www.w3.org/2001/04/xmlenc#sha512"/>
        <DigestValue>dgFmXxCzs3Qe96XWKkdfdduAqfCecuGVn6CZZUdfp2ubS9eHm8iML4EVmYefalaGm9bXJn6fWuLr13hCUXKYqg==</DigestValue>
      </Reference>
      <Reference URI="/xl/media/image2.emf?ContentType=image/x-emf">
        <DigestMethod Algorithm="http://www.w3.org/2001/04/xmlenc#sha512"/>
        <DigestValue>WAaMmYnTb8uALxlTI5m7xExg/urv4bfAEH3TXqSCED6NwqpAka26IvL//k2lsNV8ZagObE0tbyn7tXylX/RaBA==</DigestValue>
      </Reference>
      <Reference URI="/xl/media/image3.emf?ContentType=image/x-emf">
        <DigestMethod Algorithm="http://www.w3.org/2001/04/xmlenc#sha512"/>
        <DigestValue>Z8UB1l+xjNgqWegieU+SvVuWVvrM0t9ZQovCuYySFb2sCW+mrqCww8erRkMfCcD8z1QXyCK/gwfkjs3CqhH+Lg==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/6IVa5V1DDC27I1E8Nb8uKIliy2iIc9CnEP8DkVlF5nUnpR67sd/XCvUG4mn3zN4eziB2rbidRPgrh/koqGa7A==</DigestValue>
      </Reference>
      <Reference URI="/xl/styles.xml?ContentType=application/vnd.openxmlformats-officedocument.spreadsheetml.styles+xml">
        <DigestMethod Algorithm="http://www.w3.org/2001/04/xmlenc#sha512"/>
        <DigestValue>ubpvAMbinjubxwbQY98SbylgnBpvFUt/j0A9MBjFAqujdoPQL0w3WILXtnDl2hR/9QA31AdLe/TuumCrefZSsw==</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1h6spVqaJgx7hQKDYP6jCyIgy4ahTgrKvoHnh4IyRm+iVSevX9yDDLXd/m2OyDtGAZ/AsNELhjQ0aHQdvCV9wQ==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k1CCp6ynRXzBOTCsCBAJXFtSprWH+Fid+xbXiXrJZNTBjeokI8TUBi7a393wKHWLebYyA77DejN/oktW9sV+Pg==</DigestValue>
      </Reference>
      <Reference URI="/xl/worksheets/sheet2.xml?ContentType=application/vnd.openxmlformats-officedocument.spreadsheetml.worksheet+xml">
        <DigestMethod Algorithm="http://www.w3.org/2001/04/xmlenc#sha512"/>
        <DigestValue>RNZiseri+rnUa47MWHxeFt5QAAfwiw08Rl3pa/oSyhiuljk8pR//RgFUiVKtwQzDsPWGmOf0DqjEkr8411N/rw==</DigestValue>
      </Reference>
      <Reference URI="/xl/worksheets/sheet3.xml?ContentType=application/vnd.openxmlformats-officedocument.spreadsheetml.worksheet+xml">
        <DigestMethod Algorithm="http://www.w3.org/2001/04/xmlenc#sha512"/>
        <DigestValue>TgCCl/Wf7Q8DGfZ4Scbarm/nwGZUr3dMBGP6ZC/NCwdK54tGSkHX0sZ6bepuWwSphaikHUb/SG+gQJM9eljNhA==</DigestValue>
      </Reference>
      <Reference URI="/xl/worksheets/sheet4.xml?ContentType=application/vnd.openxmlformats-officedocument.spreadsheetml.worksheet+xml">
        <DigestMethod Algorithm="http://www.w3.org/2001/04/xmlenc#sha512"/>
        <DigestValue>pDWddqbCYi9gYgyWLGAgqNBj0BqObs+ClwTp9H7wOS9D/r0LnXNB73lKR03McjHUBVefbq/nVdsxCZnFkV6mpQ==</DigestValue>
      </Reference>
      <Reference URI="/xl/worksheets/sheet5.xml?ContentType=application/vnd.openxmlformats-officedocument.spreadsheetml.worksheet+xml">
        <DigestMethod Algorithm="http://www.w3.org/2001/04/xmlenc#sha512"/>
        <DigestValue>CYwUFnHW3FYYeigtLPvD1Zb2sGT1LC8MeH6UZar13OTSbWOCiPulSeOXFiL473Sp6XdOytSwDgw1KELEKom3pg==</DigestValue>
      </Reference>
      <Reference URI="/xl/worksheets/sheet6.xml?ContentType=application/vnd.openxmlformats-officedocument.spreadsheetml.worksheet+xml">
        <DigestMethod Algorithm="http://www.w3.org/2001/04/xmlenc#sha512"/>
        <DigestValue>iiwSJgew0xFhomVIclaCzGk3XOpjK/HpmjZnTxTJh6dgFlhT3jCteaRbS4HkhlVBik1XUIsvOqwCkCUiJO5w+g==</DigestValue>
      </Reference>
      <Reference URI="/xl/worksheets/sheet7.xml?ContentType=application/vnd.openxmlformats-officedocument.spreadsheetml.worksheet+xml">
        <DigestMethod Algorithm="http://www.w3.org/2001/04/xmlenc#sha512"/>
        <DigestValue>EeCjaQk9dIYP8BHekTYRjpy9azFm91AQEI3xggBbG+53Q5KnPOn13qcR+YIi23696ZPYqaddBOxNCdNUtB8EdQ==</DigestValue>
      </Reference>
      <Reference URI="/xl/worksheets/sheet8.xml?ContentType=application/vnd.openxmlformats-officedocument.spreadsheetml.worksheet+xml">
        <DigestMethod Algorithm="http://www.w3.org/2001/04/xmlenc#sha512"/>
        <DigestValue>kqL5Pj3i7wlg/0BHjSxlcBzyHTRvS4kgT/0+FF90azHk0c1xytWksmrtwp6r/+4q3qeNn3rH8cBRMZXiAPy+wg==</DigestValue>
      </Reference>
    </Manifest>
    <SignatureProperties>
      <SignatureProperty Id="idSignatureTime" Target="#idPackageSignature">
        <mdssi:SignatureTime xmlns:mdssi="http://schemas.openxmlformats.org/package/2006/digital-signature">
          <mdssi:Format>YYYY-MM-DDThh:mm:ssTZD</mdssi:Format>
          <mdssi:Value>2024-09-18T15:33:53Z</mdssi:Value>
        </mdssi:SignatureTime>
      </SignatureProperty>
    </SignatureProperties>
  </Object>
  <Object Id="idOfficeObject">
    <SignatureProperties>
      <SignatureProperty Id="idOfficeV1Details" Target="#idPackageSignature">
        <SignatureInfoV1 xmlns="http://schemas.microsoft.com/office/2006/digsig">
          <SetupID>{DA486E03-1EBD-4C2F-A53C-4632CFFD866B}</SetupID>
          <SignatureText>Vit Bubak</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2024-09-18T15:33:53Z</xd:SigningTime>
          <xd:SigningCertificate>
            <xd:Cert>
              <xd:CertDigest>
                <DigestMethod Algorithm="http://www.w3.org/2001/04/xmlenc#sha512"/>
                <DigestValue>TFSRzEI4KFq0X7zQzxZGm2ohMm1+ojjckDFWFnaR426BbWi2Hj87rpaHP3WnV1CW0wjWKBLmpgi2T4itA4KQIg==</DigestValue>
              </xd:CertDigest>
              <xd:IssuerSerial>
                <X509IssuerName>SERIALNUMBER=RUC80080610-7, CN=CODE100 S.A., OU=Prestador Cualificado de Servicios de Confianza, O=ICPP, C=PY</X509IssuerName>
                <X509SerialNumber>34998931828054880319812574080469747527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AgAACBFTUYAAAEA4BkAAKIAAAAGAAAAAAAAAAAAAAAAAAAAgAcAADgEAABYAQAAwgAAAAAAAAAAAAAAAAAAAMA/BQDQ9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IR2+38AAAAwhHb7fwAAfDtndvt/AAAAAH4o/H8AAJHR13X7fwAAMBZ+KPx/AAB8O2d2+38AAMgWAAAAAAAAQAAAwPt/AAAAAH4o/H8AAGHU13X7fwAABAAAAAAAAAAwFn4o/H8AANC2r4tkAAAAfDtndgAAAABIAAAAAAAAAHw7Z3b7fwAAqDOEdvt/AADAP2d2+38AAAEAAAAAAAAAPmVndvt/AAAAAH4o/H8AAAAAAAAAAAAAAAAAAGQAAAAUO0IAAAAAAIDxOqZgAgAAu1UlKPx/AACwt6+LZAAAAEm4r4tkAAAAAAAAAAAAAAAAAAAAZHYACAAAAAAlAAAADAAAAAEAAAAYAAAADAAAAAAAAAASAAAADAAAAAEAAAAeAAAAGAAAAMMAAAAEAAAA9wAAABEAAAAlAAAADAAAAAEAAABUAAAAhAAAAMQAAAAEAAAA9QAAABAAAAABAAAAVVWPQSa0j0HEAAAABAAAAAkAAABMAAAAAAAAAAAAAAAAAAAA//////////9gAAAAMQA4AC8AOQAvADIAMAAyADQ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MBStpWACAADJTI8j/H8AAEDUr4tkAAAA0M5KKPx/AAAAAAAAAAAAAAMAAAD8fwAAgNWvi2QAAAAIAREq/H8AAAAAAAAAAAAAAAAAAAAAAAAEZiTSKhoAABEAAAAAAAAAAAAWuWACAAAgtSy7YAIAAIDxOqZgAgAAsNaviwAAAAAAAAAAAAAAAAcAAAAAAAAAAAAAAAAAAADs1a+LZAAAACnWr4tkAAAAwR8hKPx/AAAAAAAAAAAAAAAwhHYAAAAAADCEdvt/AADIFgAAAAAAAIDxOqZgAgAAu1UlKPx/AACQ1a+LZAAAACnWr4tkAAAAgGYYu2AC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LijYAIAAAgAAABgAgAAKAAAAAAAAADQzkoo/H8AAAAAAAAAAAAAmEM+dPt/AAD/////AgAAAIBohMZgAgAAAAAAAAAAAAAAAAAAAAAAAKTpJdIqGgAAAAAAAAAAAAAAAAAA+38AAOD///8AAAAAgPE6pmACAAAoYa6LAAAAAAAAAAAAAAAABgAAAAAAAAAAAAAAAAAAAExgrotkAAAAiWCui2QAAADBHyEo/H8AAAEAAAAAAAAA0JlHxgAAAABoeWV0+38AAKBnhMZgAgAAgPE6pmACAAC7VSUo/H8AAPBfrotkAAAAiWCui2QAAADQbRi7YAIAAAAAAABkdgAIAAAAACUAAAAMAAAAAwAAABgAAAAMAAAAAAAAABIAAAAMAAAAAQAAABYAAAAMAAAACAAAAFQAAABUAAAACgAAACcAAAAeAAAASgAAAAEAAABVVY9BJrSP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wAAABHAAAAKQAAADMAAABEAAAAFQAAACEA8AAAAAAAAAAAAAAAgD8AAAAAAAAAAAAAgD8AAAAAAAAAAAAAAAAAAAAAAAAAAAAAAAAAAAAAAAAAACUAAAAMAAAAAAAAgCgAAAAMAAAABAAAAFIAAABwAQAABAAAAPD///8AAAAAAAAAAAAAAACQAQAAAAAAAQAAAABzAGUAZwBvAGUAIAB1AGkAAAAAAAAAAAAAAAAAAAAAAAAAAAAAAAAAAAAAAAAAAAAAAAAAAAAAAAAAAAAAAAAAAAAAAIBMP3T7fwAAAAAAAPt/AACATD90+38AANDOSij8fwAAAAAAAAAAAAAAAAAAAAAAAJCjR8ZgAgAAAAAAAAAAAAAAAAAAAAAAAAAAAAAAAAAANOkl0ioaAAC2fbVz+38AAEBFP3T7fwAA8P///wAAAACA8TqmYAIAAJhhrosAAAAAAAAAAAAAAAAJAAAAAAAAAAAAAAAAAAAAvGCui2QAAAD5YK6LZAAAAMEfISj8fwAAgEw/dPt/AAD0scFzAAAAAPBorotkAAAAAAAAAAAAAACA8TqmYAIAALtVJSj8fwAAYGCui2QAAAD5YK6LZAAAALAGscVgAgAAAAAAAGR2AAgAAAAAJQAAAAwAAAAEAAAAGAAAAAwAAAAAAAAAEgAAAAwAAAABAAAAHgAAABgAAAApAAAAMwAAAG0AAABIAAAAJQAAAAwAAAAEAAAAVAAAAIQAAAAqAAAAMwAAAGsAAABHAAAAAQAAAFVVj0EmtI9BKgAAADMAAAAJAAAATAAAAAAAAAAAAAAAAAAAAP//////////YAAAAFYAaQB0ACAAQgB1AGIAYQBrAJuuCgAAAAQAAAAFAAAABAAAAAkAAAAJAAAACQAAAAg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cAAAACgAAAGAAAABUAAAAbAAAAAEAAABVVY9BJrSPQQoAAABgAAAADQAAAEwAAAAAAAAAAAAAAAAAAAD//////////2gAAABSAGUAcAByAGUAcwBlAG4AdABhAG4AdABlAAQBBwAAAAYAAAAHAAAABAAAAAYAAAAFAAAABgAAAAcAAAAEAAAABgAAAAcAAAAEAAAABgAAAEsAAABAAAAAMAAAAAUAAAAgAAAAAQAAAAEAAAAQAAAAAAAAAAAAAAAAAQAAgAAAAAAAAAAAAAAAAAEAAIAAAAAlAAAADAAAAAIAAAAnAAAAGAAAAAUAAAAAAAAA////AAAAAAAlAAAADAAAAAUAAABMAAAAZAAAAAkAAABwAAAAdwAAAHwAAAAJAAAAcAAAAG8AAAANAAAAIQDwAAAAAAAAAAAAAACAPwAAAAAAAAAAAACAPwAAAAAAAAAAAAAAAAAAAAAAAAAAAAAAAAAAAAAAAAAAJQAAAAwAAAAAAACAKAAAAAwAAAAFAAAAJQAAAAwAAAABAAAAGAAAAAwAAAAAAAAAEgAAAAwAAAABAAAAFgAAAAwAAAAAAAAAVAAAAMQAAAAKAAAAcAAAAHYAAAB8AAAAAQAAAFVVj0EmtI9BCgAAAHAAAAAUAAAATAAAAAQAAAAJAAAAcAAAAHgAAAB9AAAAdAAAAFMAaQBnAG4AZQBkACAAYgB5ADoAIABWAEkAVAAgAEIAVQBCAEEASwAGAAAAAwAAAAcAAAAHAAAABgAAAAcAAAADAAAABwAAAAUAAAADAAAAAwAAAAcAAAADAAAABgAAAAMAAAAGAAAACAAAAAYAAAAHAAAABgAAABYAAAAMAAAAAAAAACUAAAAMAAAAAgAAAA4AAAAUAAAAAAAAABAAAAAUAAAA</Object>
  <Object Id="idInvalidSigLnImg">AQAAAGwAAAAAAAAAAAAAAP8AAAB/AAAAAAAAAAAAAADrEQAA/AgAACBFTUYAAAEAbB4AAKkAAAAGAAAAAAAAAAAAAAAAAAAAgAcAADgEAABYAQAAwgAAAAAAAAAAAAAAAAAAAMA/BQDQ9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LADAAAKAAAAAwAAABcAAAAQAAAACgAAAAMAAAAOAAAADgAAAAAA/wEAAAAAAAAAAAAAgD8AAAAAAAAAAAAAgD8AAAAAAAAAAP///wAAAAAAbAAAADQAAACgAAAAEAMAAA4AAAAOAAAAKAAAAA4AAAAOAAAAAQAgAAMAAAAQAwAAAAAAAAAAAAAAAAAAAAAAAAAA/wAA/wAA/wAAAAAAAAAAAAAAAAAAAB4fH4oYGRluAAAAAAAAAAAODzk9NTfW5gAAAAAAAAAAAAAAAAAAAAA7Pe3/AAAAAAAAAAAAAAAAOjs7pjg6Ov84Ojr/CwsLMQAAAAAODzk9NTfW5gAAAAAAAAAAOz3t/wAAAAAAAAAAAAAAAAAAAAA6Ozumpqen//r6+v9OUFD/kZKS/wAAAAAODzk9NTfW5js97f8AAAAAAAAAAAAAAAAAAAAAAAAAADo7O6amp6f/+vr6//r6+v/6+vr/rKysrwAAAAA7Pe3/NTfW5gAAAAAAAAAAAAAAAAAAAAAAAAAAOjs7pqanp//6+vr/+vr6/zw8PD0AAAAAOz3t/wAAAAAODzk9NTfW5gAAAAAAAAAAAAAAAAAAAAA6Ozumpqen//r6+v88PDw9AAAAADs97f8AAAAAAAAAAAAAAAAODzk9NTfW5gAAAAAAAAAAAAAAADo7O6aRkpL/ODo6/zg6Ov8SEhJRAAAAAAAAAAAAAAAAAAAAAAAAAAAAAAAAAAAAAAAAAAAAAAAAOjs7pk5QUP/6+vr/+vr6/6+vr/E7Ozt7SUtLzAAAAAAAAAAAAAAAAAAAAAAAAAAAAAAAAAAAAABFR0f2+vr6//r6+v/6+vr/+vr6//r6+v9ISkr4CwsLMQAAAAAAAAAAAAAAAAAAAAAAAAAAGBkZboiJifb6+vr/+vr6//r6+v/6+vr/+vr6/6anp/8eHx+KAAAAAAAAAAAAAAAAAAAAAAAAAAAYGRluiImJ9vr6+v/6+vr/+vr6//r6+v/6+vr/pqen/x4fH4oAAAAAAAAAAAAAAAAAAAAAAAAAAAsLCzFISkr4+vr6//r6+v/6+vr/+vr6//r6+v9dXl72EhISUQAAAAAAAAAAAAAAAAAAAAAAAAAAAAAAAB4fH4pmZ2f/+vr6//r6+v/6+vr/e319/zk7O7sAAAAAAAAAAAAAAAAAAAAAAAAAAAAAAAAAAAAAAAAAABgZGW44Ojr/ODo6/zg6Ov8eHx+K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CAAAAAAAAAAMIR2+38AAAAwhHb7fwAAfDtndvt/AAAAAH4o/H8AAJHR13X7fwAAMBZ+KPx/AAB8O2d2+38AAMgWAAAAAAAAQAAAwPt/AAAAAH4o/H8AAGHU13X7fwAABAAAAAAAAAAwFn4o/H8AANC2r4tkAAAAfDtndgAAAABIAAAAAAAAAHw7Z3b7fwAAqDOEdvt/AADAP2d2+38AAAEAAAAAAAAAPmVndvt/AAAAAH4o/H8AAAAAAAAAAAAAAAAAAGQAAAAUO0IAAAAAAIDxOqZgAgAAu1UlKPx/AACwt6+LZAAAAEm4r4tkAAAAAAAAAAAAAAAAAAAAZHYACAAAAAAlAAAADAAAAAEAAAAYAAAADAAAAP8AAAASAAAADAAAAAEAAAAeAAAAGAAAACIAAAAEAAAAegAAABEAAAAlAAAADAAAAAEAAABUAAAAtAAAACMAAAAEAAAAeAAAABAAAAABAAAAVVWPQSa0j0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MBStpWACAADJTI8j/H8AAEDUr4tkAAAA0M5KKPx/AAAAAAAAAAAAAAMAAAD8fwAAgNWvi2QAAAAIAREq/H8AAAAAAAAAAAAAAAAAAAAAAAAEZiTSKhoAABEAAAAAAAAAAAAWuWACAAAgtSy7YAIAAIDxOqZgAgAAsNaviwAAAAAAAAAAAAAAAAcAAAAAAAAAAAAAAAAAAADs1a+LZAAAACnWr4tkAAAAwR8hKPx/AAAAAAAAAAAAAAAwhHYAAAAAADCEdvt/AADIFgAAAAAAAIDxOqZgAgAAu1UlKPx/AACQ1a+LZAAAACnWr4tkAAAAgGYYu2AC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LijYAIAAAgAAABgAgAAKAAAAAAAAADQzkoo/H8AAAAAAAAAAAAAmEM+dPt/AAD/////AgAAAIBohMZgAgAAAAAAAAAAAAAAAAAAAAAAAKTpJdIqGgAAAAAAAAAAAAAAAAAA+38AAOD///8AAAAAgPE6pmACAAAoYa6LAAAAAAAAAAAAAAAABgAAAAAAAAAAAAAAAAAAAExgrotkAAAAiWCui2QAAADBHyEo/H8AAAEAAAAAAAAA0JlHxgAAAABoeWV0+38AAKBnhMZgAgAAgPE6pmACAAC7VSUo/H8AAPBfrotkAAAAiWCui2QAAADQbRi7YAIAAAAAAABkdgAIAAAAACUAAAAMAAAAAwAAABgAAAAMAAAAAAAAABIAAAAMAAAAAQAAABYAAAAMAAAACAAAAFQAAABUAAAACgAAACcAAAAeAAAASgAAAAEAAABVVY9BJrSP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wAAABHAAAAKQAAADMAAABEAAAAFQAAACEA8AAAAAAAAAAAAAAAgD8AAAAAAAAAAAAAgD8AAAAAAAAAAAAAAAAAAAAAAAAAAAAAAAAAAAAAAAAAACUAAAAMAAAAAAAAgCgAAAAMAAAABAAAAFIAAABwAQAABAAAAPD///8AAAAAAAAAAAAAAACQAQAAAAAAAQAAAABzAGUAZwBvAGUAIAB1AGkAAAAAAAAAAAAAAAAAAAAAAAAAAAAAAAAAAAAAAAAAAAAAAAAAAAAAAAAAAAAAAAAAAAAAAIBMP3T7fwAAAAAAAPt/AACATD90+38AANDOSij8fwAAAAAAAAAAAAAAAAAAAAAAAJCjR8ZgAgAAAAAAAAAAAAAAAAAAAAAAAAAAAAAAAAAANOkl0ioaAAC2fbVz+38AAEBFP3T7fwAA8P///wAAAACA8TqmYAIAAJhhrosAAAAAAAAAAAAAAAAJAAAAAAAAAAAAAAAAAAAAvGCui2QAAAD5YK6LZAAAAMEfISj8fwAAgEw/dPt/AAD0scFzAAAAAPBorotkAAAAAAAAAAAAAACA8TqmYAIAALtVJSj8fwAAYGCui2QAAAD5YK6LZAAAALAGscVgAgAAAAAAAGR2AAgAAAAAJQAAAAwAAAAEAAAAGAAAAAwAAAAAAAAAEgAAAAwAAAABAAAAHgAAABgAAAApAAAAMwAAAG0AAABIAAAAJQAAAAwAAAAEAAAAVAAAAIQAAAAqAAAAMwAAAGsAAABHAAAAAQAAAFVVj0EmtI9BKgAAADMAAAAJAAAATAAAAAAAAAAAAAAAAAAAAP//////////YAAAAFYAaQB0ACAAQgB1AGIAYQBrAAAACgAAAAQAAAAFAAAABAAAAAkAAAAJAAAACQAAAAg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cAAAACgAAAGAAAABUAAAAbAAAAAEAAABVVY9BJrSPQQoAAABgAAAADQAAAEwAAAAAAAAAAAAAAAAAAAD//////////2gAAABSAGUAcAByAGUAcwBlAG4AdABhAG4AdABlAAAABwAAAAYAAAAHAAAABAAAAAYAAAAFAAAABgAAAAcAAAAEAAAABgAAAAcAAAAEAAAABgAAAEsAAABAAAAAMAAAAAUAAAAgAAAAAQAAAAEAAAAQAAAAAAAAAAAAAAAAAQAAgAAAAAAAAAAAAAAAAAEAAIAAAAAlAAAADAAAAAIAAAAnAAAAGAAAAAUAAAAAAAAA////AAAAAAAlAAAADAAAAAUAAABMAAAAZAAAAAkAAABwAAAAdwAAAHwAAAAJAAAAcAAAAG8AAAANAAAAIQDwAAAAAAAAAAAAAACAPwAAAAAAAAAAAACAPwAAAAAAAAAAAAAAAAAAAAAAAAAAAAAAAAAAAAAAAAAAJQAAAAwAAAAAAACAKAAAAAwAAAAFAAAAJQAAAAwAAAABAAAAGAAAAAwAAAAAAAAAEgAAAAwAAAABAAAAFgAAAAwAAAAAAAAAVAAAAMQAAAAKAAAAcAAAAHYAAAB8AAAAAQAAAFVVj0EmtI9BCgAAAHAAAAAUAAAATAAAAAQAAAAJAAAAcAAAAHgAAAB9AAAAdAAAAFMAaQBnAG4AZQBkACAAYgB5ADoAIABWAEkAVAAgAEIAVQBCAEEASwAGAAAAAwAAAAcAAAAHAAAABgAAAAcAAAADAAAABwAAAAUAAAADAAAAAwAAAAcAAAADAAAABgAAAAMAAAAGAAAACAAAAAYAAAAH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Analitico</vt:lpstr>
      <vt:lpstr>INFORMACION GENERAL</vt:lpstr>
      <vt:lpstr>BALANCE</vt:lpstr>
      <vt:lpstr>RESULTADO</vt:lpstr>
      <vt:lpstr>FLUJO CNV</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2024-09-18T13:27:50Z</dcterms:modified>
</cp:coreProperties>
</file>